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urakaN\Desktop\เว็บประจันตคาม\10-5-64\"/>
    </mc:Choice>
  </mc:AlternateContent>
  <xr:revisionPtr revIDLastSave="0" documentId="8_{613EDCB8-52AC-4859-ADF0-4AF3A87C44A9}" xr6:coauthVersionLast="46" xr6:coauthVersionMax="46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XXXXXX" sheetId="6" state="veryHidden" r:id="rId1"/>
    <sheet name="เอกสารหมายเลข1" sheetId="19" r:id="rId2"/>
    <sheet name="8.2วิเคราะห์กำหนดตำแหน่ง" sheetId="4" r:id="rId3"/>
    <sheet name="9.ภาระค่าใช้จ่าย (1)อนุมัติ" sheetId="17" r:id="rId4"/>
    <sheet name="9.ภาระค่าใช้จ่าย (2)" sheetId="12" r:id="rId5"/>
    <sheet name="Sheet2" sheetId="18" r:id="rId6"/>
  </sheets>
  <definedNames>
    <definedName name="_xlnm.Print_Area" localSheetId="2">'8.2วิเคราะห์กำหนดตำแหน่ง'!#REF!</definedName>
    <definedName name="_xlnm.Print_Area" localSheetId="3">'9.ภาระค่าใช้จ่าย (1)อนุมัติ'!$A$85:$U$183</definedName>
    <definedName name="_xlnm.Print_Area" localSheetId="1">เอกสารหมายเลข1!#REF!</definedName>
  </definedNames>
  <calcPr calcId="181029"/>
</workbook>
</file>

<file path=xl/calcChain.xml><?xml version="1.0" encoding="utf-8"?>
<calcChain xmlns="http://schemas.openxmlformats.org/spreadsheetml/2006/main">
  <c r="M11" i="12" l="1"/>
  <c r="M12" i="12"/>
  <c r="M13" i="12"/>
  <c r="R65" i="17" l="1"/>
  <c r="S65" i="17" s="1"/>
  <c r="T65" i="17" s="1"/>
  <c r="R47" i="17"/>
  <c r="S47" i="17" s="1"/>
  <c r="T47" i="17" s="1"/>
  <c r="R45" i="17"/>
  <c r="S45" i="17" s="1"/>
  <c r="T45" i="17" s="1"/>
  <c r="R37" i="17"/>
  <c r="S37" i="17" s="1"/>
  <c r="T37" i="17" s="1"/>
  <c r="R36" i="17"/>
  <c r="S36" i="17" s="1"/>
  <c r="T36" i="17" s="1"/>
  <c r="G50" i="17" l="1"/>
  <c r="R50" i="17" s="1"/>
  <c r="S50" i="17" s="1"/>
  <c r="T50" i="17" s="1"/>
  <c r="G49" i="17"/>
  <c r="R49" i="17" s="1"/>
  <c r="S49" i="17" s="1"/>
  <c r="T49" i="17" s="1"/>
  <c r="G48" i="17"/>
  <c r="R48" i="17" s="1"/>
  <c r="S48" i="17" s="1"/>
  <c r="T48" i="17" s="1"/>
  <c r="G44" i="17"/>
  <c r="R44" i="17" s="1"/>
  <c r="S44" i="17" s="1"/>
  <c r="T44" i="17" s="1"/>
  <c r="G40" i="17"/>
  <c r="R40" i="17" s="1"/>
  <c r="S40" i="17" s="1"/>
  <c r="T40" i="17" s="1"/>
  <c r="G39" i="17"/>
  <c r="R39" i="17" s="1"/>
  <c r="S39" i="17" s="1"/>
  <c r="T39" i="17" s="1"/>
  <c r="G35" i="17"/>
  <c r="R35" i="17" s="1"/>
  <c r="S35" i="17" s="1"/>
  <c r="T35" i="17" s="1"/>
  <c r="G34" i="17"/>
  <c r="R34" i="17" s="1"/>
  <c r="S34" i="17" s="1"/>
  <c r="T34" i="17" s="1"/>
  <c r="G23" i="17"/>
  <c r="R23" i="17" s="1"/>
  <c r="S23" i="17" s="1"/>
  <c r="T23" i="17" s="1"/>
  <c r="G21" i="17"/>
  <c r="R21" i="17" s="1"/>
  <c r="S21" i="17" s="1"/>
  <c r="T21" i="17" s="1"/>
  <c r="G20" i="17"/>
  <c r="R20" i="17" s="1"/>
  <c r="S20" i="17" s="1"/>
  <c r="T20" i="17" s="1"/>
  <c r="G19" i="17"/>
  <c r="R19" i="17" s="1"/>
  <c r="S19" i="17" s="1"/>
  <c r="T19" i="17" s="1"/>
  <c r="G18" i="17"/>
  <c r="G15" i="17"/>
  <c r="R15" i="17" s="1"/>
  <c r="S15" i="17" s="1"/>
  <c r="T15" i="17" s="1"/>
  <c r="G14" i="17"/>
  <c r="R14" i="17" s="1"/>
  <c r="S14" i="17" s="1"/>
  <c r="T14" i="17" s="1"/>
  <c r="G13" i="17"/>
  <c r="R13" i="17" s="1"/>
  <c r="S13" i="17" s="1"/>
  <c r="T13" i="17" s="1"/>
  <c r="G12" i="17"/>
  <c r="R12" i="17" s="1"/>
  <c r="S12" i="17" s="1"/>
  <c r="T12" i="17" s="1"/>
  <c r="Q74" i="17"/>
  <c r="P74" i="17"/>
  <c r="O74" i="17"/>
  <c r="K74" i="17"/>
  <c r="J74" i="17"/>
  <c r="I74" i="17"/>
  <c r="H74" i="17"/>
  <c r="F74" i="17"/>
  <c r="E74" i="17"/>
  <c r="S73" i="17"/>
  <c r="T73" i="17" s="1"/>
  <c r="G64" i="17"/>
  <c r="R64" i="17" s="1"/>
  <c r="S64" i="17" s="1"/>
  <c r="T64" i="17" s="1"/>
  <c r="U55" i="17"/>
  <c r="Q55" i="17"/>
  <c r="P55" i="17"/>
  <c r="O55" i="17"/>
  <c r="K55" i="17"/>
  <c r="J55" i="17"/>
  <c r="I55" i="17"/>
  <c r="H55" i="17"/>
  <c r="F55" i="17"/>
  <c r="E55" i="17"/>
  <c r="S54" i="17"/>
  <c r="T54" i="17" s="1"/>
  <c r="S53" i="17"/>
  <c r="T53" i="17" s="1"/>
  <c r="R52" i="17"/>
  <c r="S52" i="17" s="1"/>
  <c r="T52" i="17" s="1"/>
  <c r="G43" i="17"/>
  <c r="U41" i="17"/>
  <c r="Q41" i="17"/>
  <c r="P41" i="17"/>
  <c r="O41" i="17"/>
  <c r="K41" i="17"/>
  <c r="J41" i="17"/>
  <c r="I41" i="17"/>
  <c r="H41" i="17"/>
  <c r="F41" i="17"/>
  <c r="E41" i="17"/>
  <c r="G33" i="17"/>
  <c r="R33" i="17" s="1"/>
  <c r="U25" i="17"/>
  <c r="Q25" i="17"/>
  <c r="P25" i="17"/>
  <c r="O25" i="17"/>
  <c r="K25" i="17"/>
  <c r="J25" i="17"/>
  <c r="I25" i="17"/>
  <c r="H25" i="17"/>
  <c r="F25" i="17"/>
  <c r="E25" i="17"/>
  <c r="S24" i="17"/>
  <c r="T24" i="17" s="1"/>
  <c r="R18" i="17"/>
  <c r="S18" i="17" s="1"/>
  <c r="T18" i="17" s="1"/>
  <c r="R16" i="17"/>
  <c r="S16" i="17" s="1"/>
  <c r="T16" i="17" s="1"/>
  <c r="G11" i="17"/>
  <c r="R11" i="17" s="1"/>
  <c r="S11" i="17" s="1"/>
  <c r="T11" i="17" s="1"/>
  <c r="G9" i="17"/>
  <c r="R9" i="17" s="1"/>
  <c r="R74" i="17" l="1"/>
  <c r="J75" i="17"/>
  <c r="F75" i="17"/>
  <c r="K75" i="17"/>
  <c r="G74" i="17"/>
  <c r="I75" i="17"/>
  <c r="G55" i="17"/>
  <c r="O75" i="17"/>
  <c r="Q75" i="17"/>
  <c r="E75" i="17"/>
  <c r="H75" i="17"/>
  <c r="P75" i="17"/>
  <c r="R25" i="17"/>
  <c r="S9" i="17"/>
  <c r="S33" i="17"/>
  <c r="R41" i="17"/>
  <c r="G25" i="17"/>
  <c r="G41" i="17"/>
  <c r="R43" i="17"/>
  <c r="E161" i="17"/>
  <c r="F161" i="17"/>
  <c r="F141" i="17"/>
  <c r="E141" i="17"/>
  <c r="G75" i="17" l="1"/>
  <c r="S74" i="17"/>
  <c r="T74" i="17"/>
  <c r="T33" i="17"/>
  <c r="T41" i="17" s="1"/>
  <c r="S41" i="17"/>
  <c r="R55" i="17"/>
  <c r="R75" i="17" s="1"/>
  <c r="R76" i="17" s="1"/>
  <c r="S43" i="17"/>
  <c r="S25" i="17"/>
  <c r="T9" i="17"/>
  <c r="T25" i="17" s="1"/>
  <c r="G150" i="17"/>
  <c r="G129" i="17"/>
  <c r="G119" i="17"/>
  <c r="G95" i="17"/>
  <c r="G93" i="17"/>
  <c r="R77" i="17" l="1"/>
  <c r="R78" i="17" s="1"/>
  <c r="T43" i="17"/>
  <c r="T55" i="17" s="1"/>
  <c r="T75" i="17" s="1"/>
  <c r="T76" i="17" s="1"/>
  <c r="S55" i="17"/>
  <c r="S75" i="17" s="1"/>
  <c r="S76" i="17" s="1"/>
  <c r="R150" i="17"/>
  <c r="R93" i="17"/>
  <c r="W80" i="17" l="1"/>
  <c r="W78" i="17"/>
  <c r="W79" i="17"/>
  <c r="S77" i="17"/>
  <c r="S78" i="17" s="1"/>
  <c r="T77" i="17"/>
  <c r="T78" i="17" s="1"/>
  <c r="R95" i="17"/>
  <c r="R119" i="17"/>
  <c r="R129" i="17"/>
  <c r="U141" i="17"/>
  <c r="U127" i="17"/>
  <c r="U111" i="17"/>
  <c r="H127" i="17"/>
  <c r="H141" i="17"/>
  <c r="H161" i="17"/>
  <c r="H111" i="17"/>
  <c r="H162" i="17" l="1"/>
  <c r="S255" i="17" l="1"/>
  <c r="T255" i="17" s="1"/>
  <c r="Q256" i="17" l="1"/>
  <c r="P256" i="17"/>
  <c r="O256" i="17"/>
  <c r="K256" i="17"/>
  <c r="J256" i="17"/>
  <c r="I256" i="17"/>
  <c r="G256" i="17"/>
  <c r="F256" i="17"/>
  <c r="E256" i="17"/>
  <c r="T250" i="17"/>
  <c r="S250" i="17"/>
  <c r="R250" i="17"/>
  <c r="T249" i="17"/>
  <c r="S249" i="17"/>
  <c r="R249" i="17"/>
  <c r="R248" i="17"/>
  <c r="S248" i="17" s="1"/>
  <c r="T248" i="17" s="1"/>
  <c r="R247" i="17"/>
  <c r="Q238" i="17"/>
  <c r="P238" i="17"/>
  <c r="O238" i="17"/>
  <c r="K238" i="17"/>
  <c r="J238" i="17"/>
  <c r="I238" i="17"/>
  <c r="G238" i="17"/>
  <c r="F238" i="17"/>
  <c r="E238" i="17"/>
  <c r="S237" i="17"/>
  <c r="T237" i="17" s="1"/>
  <c r="S236" i="17"/>
  <c r="T236" i="17" s="1"/>
  <c r="R235" i="17"/>
  <c r="S235" i="17" s="1"/>
  <c r="T235" i="17" s="1"/>
  <c r="R233" i="17"/>
  <c r="S233" i="17" s="1"/>
  <c r="T233" i="17" s="1"/>
  <c r="R232" i="17"/>
  <c r="S232" i="17" s="1"/>
  <c r="T232" i="17" s="1"/>
  <c r="R231" i="17"/>
  <c r="S231" i="17" s="1"/>
  <c r="T231" i="17" s="1"/>
  <c r="R230" i="17"/>
  <c r="S230" i="17" s="1"/>
  <c r="T230" i="17" s="1"/>
  <c r="R228" i="17"/>
  <c r="S228" i="17" s="1"/>
  <c r="T228" i="17" s="1"/>
  <c r="R227" i="17"/>
  <c r="S227" i="17" s="1"/>
  <c r="T227" i="17" s="1"/>
  <c r="R226" i="17"/>
  <c r="Q224" i="17"/>
  <c r="P224" i="17"/>
  <c r="O224" i="17"/>
  <c r="K224" i="17"/>
  <c r="J224" i="17"/>
  <c r="I224" i="17"/>
  <c r="G224" i="17"/>
  <c r="F224" i="17"/>
  <c r="E224" i="17"/>
  <c r="R223" i="17"/>
  <c r="S223" i="17" s="1"/>
  <c r="T223" i="17" s="1"/>
  <c r="R222" i="17"/>
  <c r="S222" i="17" s="1"/>
  <c r="T222" i="17" s="1"/>
  <c r="R220" i="17"/>
  <c r="S220" i="17" s="1"/>
  <c r="T220" i="17" s="1"/>
  <c r="R219" i="17"/>
  <c r="S219" i="17" s="1"/>
  <c r="T219" i="17" s="1"/>
  <c r="R218" i="17"/>
  <c r="S218" i="17" s="1"/>
  <c r="T218" i="17" s="1"/>
  <c r="R217" i="17"/>
  <c r="S217" i="17" s="1"/>
  <c r="T217" i="17" s="1"/>
  <c r="R216" i="17"/>
  <c r="S216" i="17" s="1"/>
  <c r="Q208" i="17"/>
  <c r="P208" i="17"/>
  <c r="O208" i="17"/>
  <c r="K208" i="17"/>
  <c r="J208" i="17"/>
  <c r="I208" i="17"/>
  <c r="G208" i="17"/>
  <c r="F208" i="17"/>
  <c r="E208" i="17"/>
  <c r="S207" i="17"/>
  <c r="T207" i="17" s="1"/>
  <c r="R206" i="17"/>
  <c r="S206" i="17" s="1"/>
  <c r="T206" i="17" s="1"/>
  <c r="R204" i="17"/>
  <c r="S204" i="17" s="1"/>
  <c r="T204" i="17" s="1"/>
  <c r="R203" i="17"/>
  <c r="S203" i="17" s="1"/>
  <c r="T203" i="17" s="1"/>
  <c r="R202" i="17"/>
  <c r="S202" i="17" s="1"/>
  <c r="T202" i="17" s="1"/>
  <c r="R201" i="17"/>
  <c r="S201" i="17" s="1"/>
  <c r="T201" i="17" s="1"/>
  <c r="R199" i="17"/>
  <c r="S199" i="17" s="1"/>
  <c r="T199" i="17" s="1"/>
  <c r="R198" i="17"/>
  <c r="S198" i="17" s="1"/>
  <c r="T198" i="17" s="1"/>
  <c r="R197" i="17"/>
  <c r="S197" i="17" s="1"/>
  <c r="T197" i="17" s="1"/>
  <c r="R196" i="17"/>
  <c r="S196" i="17" s="1"/>
  <c r="T196" i="17" s="1"/>
  <c r="R195" i="17"/>
  <c r="S195" i="17" s="1"/>
  <c r="T195" i="17" s="1"/>
  <c r="R194" i="17"/>
  <c r="R192" i="17"/>
  <c r="S192" i="17" s="1"/>
  <c r="R256" i="17" l="1"/>
  <c r="F257" i="17"/>
  <c r="P257" i="17"/>
  <c r="R238" i="17"/>
  <c r="Q257" i="17"/>
  <c r="I257" i="17"/>
  <c r="J257" i="17"/>
  <c r="G257" i="17"/>
  <c r="K257" i="17"/>
  <c r="R208" i="17"/>
  <c r="E257" i="17"/>
  <c r="O257" i="17"/>
  <c r="T216" i="17"/>
  <c r="T224" i="17" s="1"/>
  <c r="S224" i="17"/>
  <c r="T192" i="17"/>
  <c r="R224" i="17"/>
  <c r="S194" i="17"/>
  <c r="T194" i="17" s="1"/>
  <c r="S247" i="17"/>
  <c r="S226" i="17"/>
  <c r="R123" i="17"/>
  <c r="S123" i="17" s="1"/>
  <c r="T123" i="17" s="1"/>
  <c r="R107" i="17"/>
  <c r="S107" i="17" s="1"/>
  <c r="T107" i="17" s="1"/>
  <c r="S152" i="17"/>
  <c r="T152" i="17" s="1"/>
  <c r="R136" i="17"/>
  <c r="S136" i="17" s="1"/>
  <c r="T136" i="17" s="1"/>
  <c r="R125" i="17"/>
  <c r="S125" i="17" s="1"/>
  <c r="T125" i="17" s="1"/>
  <c r="R102" i="17"/>
  <c r="S102" i="17" s="1"/>
  <c r="T102" i="17" s="1"/>
  <c r="R101" i="17"/>
  <c r="S101" i="17" s="1"/>
  <c r="T101" i="17" s="1"/>
  <c r="T208" i="17" l="1"/>
  <c r="S208" i="17"/>
  <c r="R257" i="17"/>
  <c r="R258" i="17" s="1"/>
  <c r="R259" i="17"/>
  <c r="R263" i="17" s="1"/>
  <c r="S238" i="17"/>
  <c r="T226" i="17"/>
  <c r="T238" i="17" s="1"/>
  <c r="S256" i="17"/>
  <c r="T247" i="17"/>
  <c r="T256" i="17" s="1"/>
  <c r="S257" i="17" l="1"/>
  <c r="S258" i="17" s="1"/>
  <c r="T257" i="17"/>
  <c r="T258" i="17" s="1"/>
  <c r="S259" i="17"/>
  <c r="S260" i="17" s="1"/>
  <c r="W261" i="17"/>
  <c r="W260" i="17"/>
  <c r="W262" i="17"/>
  <c r="R260" i="17"/>
  <c r="T259" i="17" l="1"/>
  <c r="T260" i="17" s="1"/>
  <c r="Q161" i="17" l="1"/>
  <c r="P161" i="17"/>
  <c r="O161" i="17"/>
  <c r="K161" i="17"/>
  <c r="J161" i="17"/>
  <c r="I161" i="17"/>
  <c r="G161" i="17"/>
  <c r="S160" i="17"/>
  <c r="T160" i="17" s="1"/>
  <c r="R151" i="17"/>
  <c r="S150" i="17"/>
  <c r="Q141" i="17"/>
  <c r="P141" i="17"/>
  <c r="O141" i="17"/>
  <c r="K141" i="17"/>
  <c r="J141" i="17"/>
  <c r="I141" i="17"/>
  <c r="G141" i="17"/>
  <c r="S140" i="17"/>
  <c r="T140" i="17" s="1"/>
  <c r="S139" i="17"/>
  <c r="T139" i="17" s="1"/>
  <c r="R138" i="17"/>
  <c r="S138" i="17" s="1"/>
  <c r="T138" i="17" s="1"/>
  <c r="R135" i="17"/>
  <c r="S135" i="17" s="1"/>
  <c r="T135" i="17" s="1"/>
  <c r="R134" i="17"/>
  <c r="S134" i="17" s="1"/>
  <c r="T134" i="17" s="1"/>
  <c r="R133" i="17"/>
  <c r="S133" i="17" s="1"/>
  <c r="T133" i="17" s="1"/>
  <c r="R131" i="17"/>
  <c r="S131" i="17" s="1"/>
  <c r="T131" i="17" s="1"/>
  <c r="R130" i="17"/>
  <c r="S130" i="17" s="1"/>
  <c r="T130" i="17" s="1"/>
  <c r="S129" i="17"/>
  <c r="Q127" i="17"/>
  <c r="P127" i="17"/>
  <c r="O127" i="17"/>
  <c r="K127" i="17"/>
  <c r="J127" i="17"/>
  <c r="I127" i="17"/>
  <c r="G127" i="17"/>
  <c r="F127" i="17"/>
  <c r="E127" i="17"/>
  <c r="R126" i="17"/>
  <c r="S126" i="17" s="1"/>
  <c r="T126" i="17" s="1"/>
  <c r="R122" i="17"/>
  <c r="S122" i="17" s="1"/>
  <c r="T122" i="17" s="1"/>
  <c r="R121" i="17"/>
  <c r="S121" i="17" s="1"/>
  <c r="T121" i="17" s="1"/>
  <c r="R120" i="17"/>
  <c r="S120" i="17" s="1"/>
  <c r="T120" i="17" s="1"/>
  <c r="Q111" i="17"/>
  <c r="P111" i="17"/>
  <c r="O111" i="17"/>
  <c r="K111" i="17"/>
  <c r="J111" i="17"/>
  <c r="I111" i="17"/>
  <c r="G111" i="17"/>
  <c r="F111" i="17"/>
  <c r="E111" i="17"/>
  <c r="S110" i="17"/>
  <c r="T110" i="17" s="1"/>
  <c r="R109" i="17"/>
  <c r="S109" i="17" s="1"/>
  <c r="T109" i="17" s="1"/>
  <c r="R106" i="17"/>
  <c r="S106" i="17" s="1"/>
  <c r="T106" i="17" s="1"/>
  <c r="R105" i="17"/>
  <c r="S105" i="17" s="1"/>
  <c r="T105" i="17" s="1"/>
  <c r="R104" i="17"/>
  <c r="S104" i="17" s="1"/>
  <c r="T104" i="17" s="1"/>
  <c r="R100" i="17"/>
  <c r="S100" i="17" s="1"/>
  <c r="T100" i="17" s="1"/>
  <c r="R99" i="17"/>
  <c r="S99" i="17" s="1"/>
  <c r="T99" i="17" s="1"/>
  <c r="R98" i="17"/>
  <c r="S98" i="17" s="1"/>
  <c r="T98" i="17" s="1"/>
  <c r="R97" i="17"/>
  <c r="S97" i="17" s="1"/>
  <c r="T97" i="17" s="1"/>
  <c r="R96" i="17"/>
  <c r="S96" i="17" s="1"/>
  <c r="T96" i="17" s="1"/>
  <c r="S93" i="17"/>
  <c r="T93" i="17" s="1"/>
  <c r="E162" i="17" l="1"/>
  <c r="F162" i="17"/>
  <c r="O162" i="17"/>
  <c r="P162" i="17"/>
  <c r="J162" i="17"/>
  <c r="I162" i="17"/>
  <c r="K162" i="17"/>
  <c r="R111" i="17"/>
  <c r="G162" i="17"/>
  <c r="Q162" i="17"/>
  <c r="S95" i="17"/>
  <c r="T95" i="17" s="1"/>
  <c r="T111" i="17" s="1"/>
  <c r="R127" i="17"/>
  <c r="R161" i="17"/>
  <c r="T129" i="17"/>
  <c r="T141" i="17" s="1"/>
  <c r="S141" i="17"/>
  <c r="R141" i="17"/>
  <c r="T150" i="17"/>
  <c r="S151" i="17"/>
  <c r="T151" i="17" s="1"/>
  <c r="S119" i="17"/>
  <c r="R162" i="17" l="1"/>
  <c r="R163" i="17" s="1"/>
  <c r="S111" i="17"/>
  <c r="T161" i="17"/>
  <c r="S127" i="17"/>
  <c r="T119" i="17"/>
  <c r="T127" i="17" s="1"/>
  <c r="S161" i="17"/>
  <c r="T162" i="17" l="1"/>
  <c r="T163" i="17" s="1"/>
  <c r="R164" i="17"/>
  <c r="R165" i="17" s="1"/>
  <c r="S162" i="17"/>
  <c r="S163" i="17" s="1"/>
  <c r="T164" i="17"/>
  <c r="T165" i="17" s="1"/>
  <c r="W167" i="17" l="1"/>
  <c r="W166" i="17"/>
  <c r="W165" i="17"/>
  <c r="S164" i="17"/>
  <c r="S165" i="17" s="1"/>
</calcChain>
</file>

<file path=xl/sharedStrings.xml><?xml version="1.0" encoding="utf-8"?>
<sst xmlns="http://schemas.openxmlformats.org/spreadsheetml/2006/main" count="1666" uniqueCount="202">
  <si>
    <t>ส่วนราชการ</t>
  </si>
  <si>
    <t>กำลังเดิม</t>
  </si>
  <si>
    <t>เพิ่ม/ลด</t>
  </si>
  <si>
    <t xml:space="preserve"> -</t>
  </si>
  <si>
    <t>-</t>
  </si>
  <si>
    <t>รวม</t>
  </si>
  <si>
    <t>1</t>
  </si>
  <si>
    <t>ที่</t>
  </si>
  <si>
    <t>ชื่อสายงาน</t>
  </si>
  <si>
    <t>จำนวน</t>
  </si>
  <si>
    <t>ตำแหน่ง</t>
  </si>
  <si>
    <t>ทั้งหมด</t>
  </si>
  <si>
    <t xml:space="preserve">                    รวม</t>
  </si>
  <si>
    <t xml:space="preserve">   9.  ภาระค่าใช้จ่ายเกี่ยวกับเงินเดือนและประโยชน์ตอบแทนอื่น</t>
  </si>
  <si>
    <t>หมาย</t>
  </si>
  <si>
    <t>เหตุ</t>
  </si>
  <si>
    <t xml:space="preserve">     8.2  การวิเคราะห์การกำหนดตำแหน่ง</t>
  </si>
  <si>
    <t xml:space="preserve"> 1</t>
  </si>
  <si>
    <t xml:space="preserve"> - </t>
  </si>
  <si>
    <t>ภาระค่าใช้จ่ายที่เพิ่มขึ้น (2)</t>
  </si>
  <si>
    <t xml:space="preserve"> ค่าใช้จ่ายรวม (3)</t>
  </si>
  <si>
    <t>รวมทั้งสิ้น (4)</t>
  </si>
  <si>
    <t>(คน)</t>
  </si>
  <si>
    <t>(1) คือ เงินเดือนที่จ่ายจริงตามระดับตำแหน่งและขั้นเงินเดือนของอัตรากำลังที่มีอยู่ปัจจุบัน</t>
  </si>
  <si>
    <t>(3) คิดจาก (1) + (2) ในแต่ละปี</t>
  </si>
  <si>
    <t>(4) รวมทั้งหมด</t>
  </si>
  <si>
    <t>ปีงบประมาณ</t>
  </si>
  <si>
    <t>ประมาณการรายจ่าย(บาท)</t>
  </si>
  <si>
    <t>ค่าใช้จ่ายรวมตามมาตรา 35 ฯ (บาท)</t>
  </si>
  <si>
    <t>คิดเป็นร้อยละ</t>
  </si>
  <si>
    <t>(2) คิดจาก ขั้นเงินเดือนของอัตรากำลังเดิมที่เพิ่มขึ้น (ประมาณการขั้นต่ำ คนละ 1 ขั้นในแต่ละปี) รวมกับเงินเดือนที่จะต้องจ่ายให้กับอัตรากำลังที่จะกำหนดขึ้นใหม่</t>
  </si>
  <si>
    <t>(เงินเดือนขั้นต่ำของระดับตำแหน่งที่ขอกำหนด + เงินเดือนขั้นสูงของระดับตำแหน่งที่ขอกำนด หาร 2 คูณ 12)</t>
  </si>
  <si>
    <t>1. สำนักปลัด อบต.</t>
  </si>
  <si>
    <t>2. กองคลัง</t>
  </si>
  <si>
    <t>พนักงานจ้างตามภารกิจ</t>
  </si>
  <si>
    <t>พนักงานจ้างทั่วไป</t>
  </si>
  <si>
    <t xml:space="preserve"> </t>
  </si>
  <si>
    <t xml:space="preserve"> -ผู้ดูแลเด็ก(ผู้มีทักษะ) (สถ.จัดสรร)</t>
  </si>
  <si>
    <t>(7) คิดจาก (6) หารงบประมาณรายจ่ายประจำปี คูณด้วย 100</t>
  </si>
  <si>
    <t xml:space="preserve">(6) คิดจาก (4)+ (5) </t>
  </si>
  <si>
    <t>รวมค่าใช้จ่ายบุคคลทั้งสิ้น (6) = (4)+(5)</t>
  </si>
  <si>
    <t>ประโยชน์ตอบแทนอื่น 20% (5)=(4)X20/100</t>
  </si>
  <si>
    <t>วิเคราะห์ภาระค่าใช้จ่าายเกี่ยวกับเงินเดือนตามตำแหน่งต่าง ๆ ทั้งนี้  ในระยะแรกได้กำหนดภาระค่าใช้จ่ายทางด้านเงินเดือนและประโยชน์ตอบแทนอื่น ไม่เกินร้อยละ  40 ดังนี้</t>
  </si>
  <si>
    <t xml:space="preserve"> - พนักงานประจำรถขยะ</t>
  </si>
  <si>
    <t>หมายเหตุ</t>
  </si>
  <si>
    <t xml:space="preserve"> - ภารโรง</t>
  </si>
  <si>
    <t>1.  สำนักปลัด</t>
  </si>
  <si>
    <t>2.กองคลัง</t>
  </si>
  <si>
    <t>ศาสนาและวัฒนธรรม</t>
  </si>
  <si>
    <t xml:space="preserve"> รวมไม่เกินร้อยละ  40 ของงบประมาณรายจ่ายประจำปี</t>
  </si>
  <si>
    <t>ว่าง</t>
  </si>
  <si>
    <t>การวิเคราะห์การกำหนดอัตรากำลังเพิ่มของพนักงานส่วนตำบล และพนักงานจ้าง องค์การบริหารส่วนตำบลประจันตคาม อำเภอประจันตคาม จังหวัดปราจีนบุรี</t>
  </si>
  <si>
    <t>ปลัด อบต.(นักบริหารงานท้องถิ่น)</t>
  </si>
  <si>
    <t>หน.สป (นักบริหารงานทั่วไป)</t>
  </si>
  <si>
    <t>ต้น</t>
  </si>
  <si>
    <t>นักทรัพยากรบุคคล</t>
  </si>
  <si>
    <t>ปก/ชก</t>
  </si>
  <si>
    <t>นักวิเคราะห์นโยบายและแผน</t>
  </si>
  <si>
    <t>ปก</t>
  </si>
  <si>
    <t>เจ้าพนักงานพัฒนาชุมชน</t>
  </si>
  <si>
    <t>ชง</t>
  </si>
  <si>
    <t xml:space="preserve"> เจ้าพนักงานธุรการ  </t>
  </si>
  <si>
    <t>ปง</t>
  </si>
  <si>
    <t>เจ้าพนักงานป้องกันฯ</t>
  </si>
  <si>
    <t>ปง/ชง</t>
  </si>
  <si>
    <t xml:space="preserve"> ภารโรง</t>
  </si>
  <si>
    <t>ผอ.กองคลัง (นักบริหารงานการคลัง)</t>
  </si>
  <si>
    <t xml:space="preserve"> เจ้าพนักงานการเงินและบัญชี </t>
  </si>
  <si>
    <t xml:space="preserve"> เจ้าพนักงานจัดเก็บรายได้  </t>
  </si>
  <si>
    <t xml:space="preserve"> เจ้าพนักงานพัสดุ </t>
  </si>
  <si>
    <t xml:space="preserve"> ผอ.กองช่าง (นักบริหารงานช่าง)</t>
  </si>
  <si>
    <t xml:space="preserve"> นายช่างโยธา </t>
  </si>
  <si>
    <t xml:space="preserve">  พนักงานประจำรถขยะ</t>
  </si>
  <si>
    <t xml:space="preserve"> นักวิชาการศึกษา </t>
  </si>
  <si>
    <t>จำนวนที่มีอยู่ปัจจุบัน</t>
  </si>
  <si>
    <t>อัตราตำแหน่งที่คาดว่าจะใช้</t>
  </si>
  <si>
    <t>ในช่วงระยะ 3 ปีข้างหน้า</t>
  </si>
  <si>
    <t>อัตรากำลังคน</t>
  </si>
  <si>
    <t xml:space="preserve"> - เจ้าพนักงานพัฒนาชุมชน ชำนาญงาน</t>
  </si>
  <si>
    <t xml:space="preserve"> - ปลัด อบต.(นักบริหารงานท้องถิ่น ระดับกลาง)</t>
  </si>
  <si>
    <t xml:space="preserve"> - หัวหน้าสำนักปลัด อบต.(นักบริหารงานทั่วไป ระดับต้น)</t>
  </si>
  <si>
    <t xml:space="preserve"> - ผู้ช่วยเจ้าพนักงานธุรการ</t>
  </si>
  <si>
    <t xml:space="preserve"> - ผู้อำนวยการกองคลัง (นักบริหารงานการคลัง ระดับต้น)</t>
  </si>
  <si>
    <t xml:space="preserve"> - เจ้าพนักงานการเงินและบัญชี ชำนาญงาน</t>
  </si>
  <si>
    <t xml:space="preserve"> - ผู้ช่วยเจ้าพนักงานจัดเก็บรายได้</t>
  </si>
  <si>
    <t xml:space="preserve"> - ผู้อำนวยการกองช่าง (นักบริหารงานช่าง ระดับต้น)</t>
  </si>
  <si>
    <t xml:space="preserve"> - นายช่างโยธา ชำนาญงาน</t>
  </si>
  <si>
    <t xml:space="preserve"> - ผู้ช่วยนายช่างโยธา</t>
  </si>
  <si>
    <t>3</t>
  </si>
  <si>
    <t xml:space="preserve"> - ผู้ดูแลเด็ก </t>
  </si>
  <si>
    <t>ผู้ช่วยเจ้าพนักงานธุรการ</t>
  </si>
  <si>
    <t>ผู้ช่วยเจ้าพนักงานจัดเก็บรายได้</t>
  </si>
  <si>
    <t xml:space="preserve">ผู้ช่วยนายช่างโยธา </t>
  </si>
  <si>
    <t>ประเภท</t>
  </si>
  <si>
    <t>บริหารท้องถิ่นระดับกลาง</t>
  </si>
  <si>
    <t>อำนวยการท้องถิ่นระดับต้น</t>
  </si>
  <si>
    <t>3. กองช่าง</t>
  </si>
  <si>
    <t xml:space="preserve"> 4. กองการศึกษา </t>
  </si>
  <si>
    <r>
      <t xml:space="preserve"> </t>
    </r>
    <r>
      <rPr>
        <sz val="13"/>
        <rFont val="TH SarabunIT๙"/>
        <family val="2"/>
      </rPr>
      <t>- ผู้อำนวยการกองการศึกษา (นักบริหารงานการศึกษา ระดับต้น)</t>
    </r>
  </si>
  <si>
    <t xml:space="preserve"> ผอ.กองการศึกษา (นักบริหารงานการศึกษา)</t>
  </si>
  <si>
    <t xml:space="preserve"> - นักวิเคราะห์นโยบายและแผน ปฏิบัติการ</t>
  </si>
  <si>
    <t>นายกองค์การบริหารส่วนตำบลประจันตคาม</t>
  </si>
  <si>
    <t>องค์การบริหารส่วนตำบลประจันตคาม อำเภอประจันตคาม จังหวัดปราจีนบุรี</t>
  </si>
  <si>
    <t xml:space="preserve"> +1</t>
  </si>
  <si>
    <t>กำหนดเพิ่ม</t>
  </si>
  <si>
    <t>กรณี 2</t>
  </si>
  <si>
    <t>พนักงานประจำรถน้ำ</t>
  </si>
  <si>
    <t>พนักงานขับเครื่องจักรกลขนาดเบา(รถกระเช้า)</t>
  </si>
  <si>
    <t>พนักงานทั่วไป</t>
  </si>
  <si>
    <t xml:space="preserve"> -ผู้ดูแลเด็กส่วนที่เกิน สถ.จัดสรร</t>
  </si>
  <si>
    <t>ข้าราชการถ่ายโอน ลูกจ้างประจำถ่ายโอน รวมถึงครู และบุคลากรทางการศึกษาที่ได้รับเงินอุดหนุนที่จ่ายเป็นเงินเดือน ค่าจ้าง ให้ระบุข้อมูลไว้ในแผนอัตรากำลัง</t>
  </si>
  <si>
    <t>แต่ไม่ต้องนำมาคิดรวมเป็นภาระค่าใช้จ่ายเกี่ยวกับเงินเดือนและประโยชน์ตอบแทนอี่น ตามมาตรา 35</t>
  </si>
  <si>
    <t>ผู้ช่วยเจ้าพนักงานพัสดุ</t>
  </si>
  <si>
    <t>ผู้ช่วยนายช่างโฟฟ้า</t>
  </si>
  <si>
    <t xml:space="preserve"> - เจ้าพนักงานป้องกันและบรรเทาสาธาณภัย (ปง/ชง)</t>
  </si>
  <si>
    <t xml:space="preserve"> - เจ้าพนักงานพัสดุ (ปง/ชง)</t>
  </si>
  <si>
    <t xml:space="preserve"> - ผู้ช่วยนายช่างไฟฟ้า</t>
  </si>
  <si>
    <t xml:space="preserve"> - พนักงานขับเครื่องจักรกลขนาดเบา (รถกระเช้า) </t>
  </si>
  <si>
    <t xml:space="preserve"> - นักวิชาการศึกษา (ปก/ชก)</t>
  </si>
  <si>
    <t>องค์การบริหารส่วนตำบลประจันตคาม ได้วิเคราะห์การกำหนดตำแหน่งจากภารกิจที่จะดำเนินการในแต่ละส่วนราชการในระยะ</t>
  </si>
  <si>
    <t xml:space="preserve">เวลา 3 ปีข้างหน้า ซึ่งเป็นการสะท้อนให้เห็นว่าปริมาณงานในแต่ละส่วนราชการมีเท่าใด เพื่อนำมาวิเคราะห์ว่าจะใช้ตำแหน่ง </t>
  </si>
  <si>
    <t>ประเภทใด สายงานใด จำนวนเท่าใด ในส่วนราชการนั้น จึงจะเหมาะสมกับภารกิจ ปริมาณงาน เพื่อให้คุ้มค่าต่อการใช้จ่าย</t>
  </si>
  <si>
    <t>งบประมาณของ องค์การบริหารส่วนตำบลประจันตคาม และเพื่อให้การบริหารขององค์การบริหารส่วนตำบลประจันตคาม</t>
  </si>
  <si>
    <t>เป็นไปอย่างมีประสิทธิภาพ ประสิทธิผล โดยนำผลการวิเคราะห์ตำแหน่งมาบันทึกข้อมูลลงในกรอบอัตรากำลัง 3 ปี ดังนี้</t>
  </si>
  <si>
    <t>4. กองการศึกษา ศาสนาและวัฒนธรรม</t>
  </si>
  <si>
    <t xml:space="preserve"> -ปฏิบัติหน้าที่ดูแลเด็กเล็ก </t>
  </si>
  <si>
    <t>พนักงานขับรถน้ำ</t>
  </si>
  <si>
    <t xml:space="preserve">พนักงานขับเครื่องจักรกลขนาดเบา(รถบรรทุกขยะ) </t>
  </si>
  <si>
    <t xml:space="preserve"> +4</t>
  </si>
  <si>
    <t xml:space="preserve"> - พนักงานขับรถน้ำ</t>
  </si>
  <si>
    <t xml:space="preserve"> - พนักงานประจำรถน้ำ</t>
  </si>
  <si>
    <t>เจ้าพนักงานธุรการ (ปง/ชง)</t>
  </si>
  <si>
    <t>ผู้ช่วยนายเจ้าพนักงานธุรการ</t>
  </si>
  <si>
    <t>พนักงานขับรถยนต์</t>
  </si>
  <si>
    <t>ตกแต่งสวน</t>
  </si>
  <si>
    <t>นิติกร(ปก/ชก)</t>
  </si>
  <si>
    <t>นักวิชาการสาธารณสุข(ปก/ชก)</t>
  </si>
  <si>
    <t xml:space="preserve"> -ครู (สถ.จัดสรร)</t>
  </si>
  <si>
    <t>ชก</t>
  </si>
  <si>
    <t xml:space="preserve"> นักวิชาการการเงินและบัญชี </t>
  </si>
  <si>
    <t xml:space="preserve"> +3</t>
  </si>
  <si>
    <t xml:space="preserve"> +12</t>
  </si>
  <si>
    <t xml:space="preserve"> +2</t>
  </si>
  <si>
    <t>เงินเดือน 12</t>
  </si>
  <si>
    <t>เดือน (1)</t>
  </si>
  <si>
    <t>เงินประจำ</t>
  </si>
  <si>
    <t>ลำ</t>
  </si>
  <si>
    <t>ดับ</t>
  </si>
  <si>
    <t>กลาง</t>
  </si>
  <si>
    <t>ว่างเดิม (สรรหาเอง)</t>
  </si>
  <si>
    <t>ว่างใหม่(สรรหาเอง)</t>
  </si>
  <si>
    <t>ว่างเดิม(ใช้บัญชี กสถ)</t>
  </si>
  <si>
    <t>ว่างเดิม(สรรหาเอง)</t>
  </si>
  <si>
    <t xml:space="preserve"> - นักทรัพยากรบุคคล ชำนาญการ</t>
  </si>
  <si>
    <t xml:space="preserve"> - พนักงานขับรถยนต์</t>
  </si>
  <si>
    <t xml:space="preserve"> - ตกแต่งสวน</t>
  </si>
  <si>
    <t xml:space="preserve"> - นักการเงินและบัญชี (ปก/ชก)</t>
  </si>
  <si>
    <t xml:space="preserve"> - นายช่างโยธา (ปง/ชง)</t>
  </si>
  <si>
    <t xml:space="preserve"> - เจ้าพนักงานธุรการ ปฎิบัติงาน</t>
  </si>
  <si>
    <t>กรอบอัตรากำลัง  3  ปี  ระหว่างปี  พ.ศ. 2564 - 2566</t>
  </si>
  <si>
    <t xml:space="preserve"> - ผู้ช่วยเจ้าพนักงานพัสดุ</t>
  </si>
  <si>
    <t>อัตรา</t>
  </si>
  <si>
    <t>กรอบ</t>
  </si>
  <si>
    <t>กรอบอัตรากำลังที่คาดว่า</t>
  </si>
  <si>
    <t>จะใช้ ในระยะ 3 ปีข้างหน้า</t>
  </si>
  <si>
    <t xml:space="preserve"> - พนักงานขับรถขยะ </t>
  </si>
  <si>
    <t xml:space="preserve"> - ครู (กสถ. จัดสรร)</t>
  </si>
  <si>
    <t xml:space="preserve"> - ผู้ดูแลเด็ก (กสถ. จัดสรร) </t>
  </si>
  <si>
    <t>38</t>
  </si>
  <si>
    <t xml:space="preserve"> -ผู้ดูแลเด็ก </t>
  </si>
  <si>
    <t>พนักงานขับรถขยะ</t>
  </si>
  <si>
    <t>ประโยชน์ตอบแทนอื่น 15% (5)=(4)X20/100</t>
  </si>
  <si>
    <t>ว่างเดิม(อบต.สรรหา)</t>
  </si>
  <si>
    <t>พ.ศ.2564</t>
  </si>
  <si>
    <t>พ.ศ.2565</t>
  </si>
  <si>
    <t>พ.ศ.2566</t>
  </si>
  <si>
    <t>งบประมาณรายจ่ายประจำปี 2563 เป็นเงิน  ตามข้อบัญญัติงบประมาณรายจ่าย ปี 2563 เพิ่มขึ้นอีกร้อยละ 5</t>
  </si>
  <si>
    <t>งบประมาณรายจ่ายประจำปี 2564 เป็นเงิน = 33,690,405  บาท ประมาณการเพิ่มขึ้นร้อยละ 5 ของงบประมาณรายจ่าย ปี 2563</t>
  </si>
  <si>
    <t>งบประมาณรายจ่ายประจำปี 2565 เป็นเงิน = 35,374,925  บาท ประมาณการเพิ่มขึ้นร้อยละ 5 ของงบประมาณรายจ่าย ปี 2564</t>
  </si>
  <si>
    <t>งบประมาณรายจ่ายประจำปี 2566 เป็นเงิน = 37,143,671  บาท ประมาณการเพิ่มขึ้นร้อยละ 5 ของงบประมาณรายจ่าย ปี 2565</t>
  </si>
  <si>
    <t>(5) คือ ประโยชน์ตอบแทนอื่น ( ประมาณการไว้ 15% คิดจาก (3) ในแต่ละปี คูณ 15 หาร 100)</t>
  </si>
  <si>
    <t>ไม่ขอใช้บัญชี กสถ.</t>
  </si>
  <si>
    <t xml:space="preserve">   (นักบริหารงานการศึกษา ระดับต้น)</t>
  </si>
  <si>
    <r>
      <t xml:space="preserve"> </t>
    </r>
    <r>
      <rPr>
        <sz val="13"/>
        <rFont val="TH SarabunIT๙"/>
        <family val="2"/>
      </rPr>
      <t xml:space="preserve">- ผู้อำนวยการกองการศึกษา </t>
    </r>
  </si>
  <si>
    <t xml:space="preserve">   (นักบริหารงานทั่วไป ระดับต้น)</t>
  </si>
  <si>
    <t xml:space="preserve"> - หัวหน้าสำนักปลัด อบต.</t>
  </si>
  <si>
    <t xml:space="preserve"> - ปลัด อบต.</t>
  </si>
  <si>
    <t xml:space="preserve">   (นักบริหารงานท้องถิ่น ระดับกลาง)</t>
  </si>
  <si>
    <t xml:space="preserve">   (นักบริหารงานการคลัง ระดับต้น)</t>
  </si>
  <si>
    <t xml:space="preserve"> - ผู้อำนวยการกองคลัง </t>
  </si>
  <si>
    <t xml:space="preserve"> - ผู้อำนวยการกองช่าง</t>
  </si>
  <si>
    <t xml:space="preserve">   (นักบริหารงานช่าง ระดับต้น)</t>
  </si>
  <si>
    <t>(อยู่ระหว่างการสรรหา</t>
  </si>
  <si>
    <t>ชอง ก.กลาง)</t>
  </si>
  <si>
    <t>(ขอใช้บัญชี กสถ.)</t>
  </si>
  <si>
    <t>(ไม่ขอใช้บัญชี กสถ.)</t>
  </si>
  <si>
    <t>ปลัด องค์การบริหารส่วนตำบลประจันตคาม</t>
  </si>
  <si>
    <t xml:space="preserve">      (นางสาวพวงทอง  อำนวยสมบัติ)</t>
  </si>
  <si>
    <t xml:space="preserve">               รับรองถูกต้อง</t>
  </si>
  <si>
    <t xml:space="preserve">           (นายนัฐพล  เดชสุภา)</t>
  </si>
  <si>
    <t>เอกสารหมายเลข 1</t>
  </si>
  <si>
    <t xml:space="preserve"> - เจ้าพนักงานจัดเก็บรายได้ ปฏิบัติงาน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</si>
</sst>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</numFmts>
  <fonts count="27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TH SarabunIT๙"/>
      <family val="2"/>
    </font>
    <font>
      <b/>
      <sz val="14"/>
      <name val="TH SarabunIT๙"/>
      <family val="2"/>
    </font>
    <font>
      <sz val="14"/>
      <name val="TH SarabunIT๙"/>
      <family val="2"/>
    </font>
    <font>
      <sz val="11"/>
      <name val="TH SarabunIT๙"/>
      <family val="2"/>
    </font>
    <font>
      <b/>
      <sz val="11"/>
      <name val="TH SarabunIT๙"/>
      <family val="2"/>
    </font>
    <font>
      <b/>
      <u/>
      <sz val="11"/>
      <name val="TH SarabunIT๙"/>
      <family val="2"/>
    </font>
    <font>
      <u/>
      <sz val="11"/>
      <name val="TH SarabunIT๙"/>
      <family val="2"/>
    </font>
    <font>
      <b/>
      <u/>
      <sz val="14"/>
      <name val="TH SarabunIT๙"/>
      <family val="2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name val="TH SarabunIT๙"/>
      <family val="2"/>
    </font>
    <font>
      <sz val="13"/>
      <name val="TH SarabunIT๙"/>
      <family val="2"/>
    </font>
    <font>
      <b/>
      <sz val="13"/>
      <name val="TH SarabunIT๙"/>
      <family val="2"/>
    </font>
    <font>
      <u/>
      <sz val="13"/>
      <name val="TH SarabunIT๙"/>
      <family val="2"/>
    </font>
    <font>
      <sz val="8"/>
      <name val="TH SarabunIT๙"/>
      <family val="2"/>
    </font>
    <font>
      <sz val="9"/>
      <name val="TH SarabunIT๙"/>
      <family val="2"/>
    </font>
    <font>
      <b/>
      <sz val="8"/>
      <name val="TH SarabunIT๙"/>
      <family val="2"/>
    </font>
    <font>
      <b/>
      <sz val="10"/>
      <name val="TH SarabunIT๙"/>
      <family val="2"/>
    </font>
    <font>
      <sz val="10"/>
      <name val="TH SarabunIT๙"/>
      <family val="2"/>
    </font>
    <font>
      <b/>
      <sz val="11"/>
      <color rgb="FFFF0000"/>
      <name val="TH SarabunIT๙"/>
      <family val="2"/>
    </font>
    <font>
      <b/>
      <sz val="9"/>
      <name val="TH SarabunIT๙"/>
      <family val="2"/>
    </font>
    <font>
      <sz val="11"/>
      <color rgb="FFFFC000"/>
      <name val="TH SarabunIT๙"/>
      <family val="2"/>
    </font>
    <font>
      <b/>
      <sz val="7"/>
      <name val="TH SarabunIT๙"/>
      <family val="2"/>
    </font>
    <font>
      <sz val="9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/>
    <xf numFmtId="0" fontId="6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6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43" fontId="6" fillId="0" borderId="2" xfId="1" applyFont="1" applyBorder="1" applyAlignment="1">
      <alignment horizontal="center" vertical="top"/>
    </xf>
    <xf numFmtId="187" fontId="6" fillId="0" borderId="2" xfId="1" applyNumberFormat="1" applyFont="1" applyBorder="1" applyAlignment="1">
      <alignment horizontal="right" vertical="top"/>
    </xf>
    <xf numFmtId="187" fontId="6" fillId="0" borderId="2" xfId="1" applyNumberFormat="1" applyFont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3" fontId="7" fillId="0" borderId="4" xfId="0" applyNumberFormat="1" applyFont="1" applyBorder="1" applyAlignment="1">
      <alignment horizontal="right" vertical="top"/>
    </xf>
    <xf numFmtId="3" fontId="7" fillId="0" borderId="4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0" fontId="5" fillId="0" borderId="0" xfId="0" applyNumberFormat="1" applyFont="1" applyAlignment="1">
      <alignment horizontal="right" vertical="top" textRotation="180"/>
    </xf>
    <xf numFmtId="16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vertical="top"/>
    </xf>
    <xf numFmtId="44" fontId="7" fillId="0" borderId="4" xfId="1" applyNumberFormat="1" applyFont="1" applyBorder="1" applyAlignment="1">
      <alignment horizontal="center" vertical="top"/>
    </xf>
    <xf numFmtId="0" fontId="8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3" fontId="7" fillId="0" borderId="2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49" fontId="6" fillId="0" borderId="2" xfId="0" applyNumberFormat="1" applyFont="1" applyBorder="1" applyAlignment="1">
      <alignment vertical="top"/>
    </xf>
    <xf numFmtId="3" fontId="6" fillId="0" borderId="2" xfId="1" applyNumberFormat="1" applyFont="1" applyBorder="1" applyAlignment="1">
      <alignment horizontal="center" vertical="top"/>
    </xf>
    <xf numFmtId="0" fontId="6" fillId="0" borderId="2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center" vertical="top"/>
    </xf>
    <xf numFmtId="1" fontId="7" fillId="0" borderId="4" xfId="1" applyNumberFormat="1" applyFont="1" applyBorder="1" applyAlignment="1">
      <alignment horizontal="center" vertical="top"/>
    </xf>
    <xf numFmtId="187" fontId="7" fillId="0" borderId="4" xfId="1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center" vertical="top"/>
    </xf>
    <xf numFmtId="3" fontId="7" fillId="0" borderId="0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right" vertical="top" textRotation="180"/>
    </xf>
    <xf numFmtId="0" fontId="6" fillId="0" borderId="5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187" fontId="7" fillId="0" borderId="4" xfId="1" applyNumberFormat="1" applyFont="1" applyBorder="1" applyAlignment="1">
      <alignment horizontal="right" vertical="top"/>
    </xf>
    <xf numFmtId="1" fontId="7" fillId="0" borderId="9" xfId="0" applyNumberFormat="1" applyFont="1" applyBorder="1" applyAlignment="1">
      <alignment horizontal="center" vertical="top"/>
    </xf>
    <xf numFmtId="3" fontId="7" fillId="0" borderId="9" xfId="0" applyNumberFormat="1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 vertical="top"/>
    </xf>
    <xf numFmtId="3" fontId="7" fillId="0" borderId="9" xfId="0" applyNumberFormat="1" applyFont="1" applyBorder="1" applyAlignment="1">
      <alignment horizontal="right" vertical="top"/>
    </xf>
    <xf numFmtId="3" fontId="7" fillId="0" borderId="10" xfId="0" applyNumberFormat="1" applyFont="1" applyBorder="1" applyAlignment="1">
      <alignment horizontal="right" vertical="top"/>
    </xf>
    <xf numFmtId="0" fontId="6" fillId="0" borderId="9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3" fontId="7" fillId="0" borderId="4" xfId="0" applyNumberFormat="1" applyFont="1" applyBorder="1" applyAlignment="1">
      <alignment vertical="top"/>
    </xf>
    <xf numFmtId="0" fontId="7" fillId="0" borderId="9" xfId="0" applyFont="1" applyBorder="1" applyAlignment="1">
      <alignment vertical="top"/>
    </xf>
    <xf numFmtId="4" fontId="7" fillId="0" borderId="4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vertical="top"/>
    </xf>
    <xf numFmtId="3" fontId="5" fillId="0" borderId="0" xfId="0" applyNumberFormat="1" applyFont="1" applyBorder="1" applyAlignment="1">
      <alignment horizontal="right" vertical="top" textRotation="180"/>
    </xf>
    <xf numFmtId="43" fontId="7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3" fontId="6" fillId="0" borderId="0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0" fontId="11" fillId="0" borderId="0" xfId="0" applyFont="1" applyBorder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11" fillId="0" borderId="0" xfId="1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Border="1" applyAlignment="1">
      <alignment horizontal="center" vertical="top"/>
    </xf>
    <xf numFmtId="43" fontId="6" fillId="0" borderId="0" xfId="1" applyFont="1" applyBorder="1" applyAlignment="1">
      <alignment horizontal="center" vertical="top"/>
    </xf>
    <xf numFmtId="3" fontId="6" fillId="0" borderId="0" xfId="0" applyNumberFormat="1" applyFont="1" applyBorder="1" applyAlignment="1">
      <alignment horizontal="right" vertical="top"/>
    </xf>
    <xf numFmtId="0" fontId="6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vertical="top"/>
    </xf>
    <xf numFmtId="43" fontId="7" fillId="0" borderId="13" xfId="1" applyFont="1" applyBorder="1" applyAlignment="1">
      <alignment horizontal="center" vertical="top"/>
    </xf>
    <xf numFmtId="49" fontId="7" fillId="0" borderId="13" xfId="0" applyNumberFormat="1" applyFont="1" applyBorder="1" applyAlignment="1">
      <alignment horizontal="center" vertical="top"/>
    </xf>
    <xf numFmtId="3" fontId="7" fillId="0" borderId="13" xfId="0" applyNumberFormat="1" applyFont="1" applyBorder="1" applyAlignment="1">
      <alignment horizontal="center" vertical="top"/>
    </xf>
    <xf numFmtId="3" fontId="7" fillId="0" borderId="13" xfId="0" applyNumberFormat="1" applyFont="1" applyBorder="1" applyAlignment="1">
      <alignment horizontal="right" vertical="top"/>
    </xf>
    <xf numFmtId="0" fontId="8" fillId="0" borderId="1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6" fillId="0" borderId="2" xfId="0" applyNumberFormat="1" applyFont="1" applyBorder="1" applyAlignment="1">
      <alignment horizontal="right" vertical="top" textRotation="180"/>
    </xf>
    <xf numFmtId="0" fontId="6" fillId="0" borderId="4" xfId="0" applyFon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0" fontId="7" fillId="0" borderId="9" xfId="0" applyFont="1" applyBorder="1" applyAlignment="1">
      <alignment horizontal="left" vertical="top"/>
    </xf>
    <xf numFmtId="0" fontId="6" fillId="0" borderId="6" xfId="0" applyFont="1" applyBorder="1" applyAlignment="1">
      <alignment vertical="top"/>
    </xf>
    <xf numFmtId="3" fontId="6" fillId="0" borderId="6" xfId="0" applyNumberFormat="1" applyFont="1" applyBorder="1" applyAlignment="1">
      <alignment horizontal="right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2" xfId="0" applyFont="1" applyBorder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14" fillId="0" borderId="5" xfId="0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4" fillId="0" borderId="2" xfId="0" applyNumberFormat="1" applyFont="1" applyBorder="1"/>
    <xf numFmtId="0" fontId="15" fillId="0" borderId="2" xfId="0" applyFont="1" applyBorder="1"/>
    <xf numFmtId="0" fontId="14" fillId="0" borderId="2" xfId="0" applyFont="1" applyBorder="1" applyAlignment="1">
      <alignment horizontal="left"/>
    </xf>
    <xf numFmtId="49" fontId="14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6" fillId="0" borderId="2" xfId="0" applyFont="1" applyBorder="1"/>
    <xf numFmtId="49" fontId="14" fillId="0" borderId="6" xfId="0" applyNumberFormat="1" applyFont="1" applyBorder="1" applyAlignment="1">
      <alignment horizontal="center"/>
    </xf>
    <xf numFmtId="0" fontId="14" fillId="0" borderId="3" xfId="0" applyFont="1" applyBorder="1"/>
    <xf numFmtId="49" fontId="14" fillId="0" borderId="15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4" fillId="0" borderId="0" xfId="0" applyFont="1" applyBorder="1"/>
    <xf numFmtId="0" fontId="15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49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49" fontId="15" fillId="0" borderId="4" xfId="0" applyNumberFormat="1" applyFont="1" applyBorder="1" applyAlignment="1">
      <alignment horizontal="center"/>
    </xf>
    <xf numFmtId="49" fontId="14" fillId="0" borderId="4" xfId="0" applyNumberFormat="1" applyFont="1" applyBorder="1"/>
    <xf numFmtId="49" fontId="14" fillId="0" borderId="0" xfId="0" applyNumberFormat="1" applyFont="1" applyBorder="1"/>
    <xf numFmtId="49" fontId="17" fillId="0" borderId="2" xfId="0" applyNumberFormat="1" applyFont="1" applyBorder="1" applyAlignment="1">
      <alignment horizontal="center" vertical="top"/>
    </xf>
    <xf numFmtId="49" fontId="18" fillId="0" borderId="2" xfId="0" applyNumberFormat="1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21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4" fontId="7" fillId="0" borderId="0" xfId="0" applyNumberFormat="1" applyFont="1" applyBorder="1" applyAlignment="1">
      <alignment horizontal="right" vertical="top"/>
    </xf>
    <xf numFmtId="4" fontId="22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43" fontId="4" fillId="0" borderId="0" xfId="1" applyFont="1" applyBorder="1" applyAlignment="1">
      <alignment vertical="top"/>
    </xf>
    <xf numFmtId="43" fontId="5" fillId="0" borderId="0" xfId="0" applyNumberFormat="1" applyFont="1" applyBorder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center" vertical="top"/>
    </xf>
    <xf numFmtId="0" fontId="12" fillId="0" borderId="6" xfId="0" applyFont="1" applyBorder="1" applyAlignment="1">
      <alignment vertical="top"/>
    </xf>
    <xf numFmtId="0" fontId="12" fillId="0" borderId="3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49" fontId="24" fillId="0" borderId="2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23" fillId="0" borderId="7" xfId="0" applyFont="1" applyBorder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0" fontId="23" fillId="0" borderId="3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26" fillId="0" borderId="6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187" fontId="6" fillId="0" borderId="0" xfId="1" applyNumberFormat="1" applyFont="1" applyAlignment="1">
      <alignment vertical="top"/>
    </xf>
    <xf numFmtId="187" fontId="6" fillId="0" borderId="11" xfId="1" applyNumberFormat="1" applyFont="1" applyBorder="1" applyAlignment="1">
      <alignment horizontal="center" vertical="top"/>
    </xf>
    <xf numFmtId="187" fontId="6" fillId="0" borderId="5" xfId="1" applyNumberFormat="1" applyFont="1" applyBorder="1" applyAlignment="1">
      <alignment horizontal="center" vertical="top"/>
    </xf>
    <xf numFmtId="187" fontId="6" fillId="0" borderId="3" xfId="1" applyNumberFormat="1" applyFont="1" applyBorder="1" applyAlignment="1">
      <alignment horizontal="center" vertical="top"/>
    </xf>
    <xf numFmtId="187" fontId="6" fillId="0" borderId="1" xfId="1" applyNumberFormat="1" applyFont="1" applyBorder="1" applyAlignment="1">
      <alignment vertical="top"/>
    </xf>
    <xf numFmtId="187" fontId="6" fillId="0" borderId="2" xfId="1" applyNumberFormat="1" applyFont="1" applyBorder="1" applyAlignment="1">
      <alignment vertical="top"/>
    </xf>
    <xf numFmtId="187" fontId="6" fillId="0" borderId="4" xfId="1" applyNumberFormat="1" applyFont="1" applyBorder="1" applyAlignment="1">
      <alignment vertical="top"/>
    </xf>
    <xf numFmtId="187" fontId="6" fillId="0" borderId="0" xfId="1" applyNumberFormat="1" applyFont="1" applyBorder="1" applyAlignment="1">
      <alignment vertical="top"/>
    </xf>
    <xf numFmtId="187" fontId="5" fillId="0" borderId="0" xfId="1" applyNumberFormat="1" applyFont="1" applyAlignment="1">
      <alignment horizontal="right" vertical="top" textRotation="180"/>
    </xf>
    <xf numFmtId="187" fontId="7" fillId="0" borderId="11" xfId="1" applyNumberFormat="1" applyFont="1" applyBorder="1" applyAlignment="1">
      <alignment horizontal="center" vertical="top"/>
    </xf>
    <xf numFmtId="187" fontId="7" fillId="0" borderId="5" xfId="1" applyNumberFormat="1" applyFont="1" applyBorder="1" applyAlignment="1">
      <alignment horizontal="center" vertical="top"/>
    </xf>
    <xf numFmtId="187" fontId="7" fillId="0" borderId="3" xfId="1" applyNumberFormat="1" applyFont="1" applyBorder="1" applyAlignment="1">
      <alignment horizontal="center" vertical="top"/>
    </xf>
    <xf numFmtId="187" fontId="18" fillId="0" borderId="2" xfId="1" applyNumberFormat="1" applyFont="1" applyBorder="1" applyAlignment="1">
      <alignment horizontal="center" vertical="top"/>
    </xf>
    <xf numFmtId="0" fontId="14" fillId="0" borderId="1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9" fontId="14" fillId="0" borderId="0" xfId="0" applyNumberFormat="1" applyFont="1"/>
    <xf numFmtId="0" fontId="7" fillId="0" borderId="9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187" fontId="17" fillId="0" borderId="2" xfId="1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15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9" fillId="0" borderId="15" xfId="0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25" fillId="0" borderId="12" xfId="0" applyFont="1" applyBorder="1" applyAlignment="1">
      <alignment horizontal="center" vertical="top"/>
    </xf>
    <xf numFmtId="0" fontId="25" fillId="0" borderId="13" xfId="0" applyFont="1" applyBorder="1" applyAlignment="1">
      <alignment horizontal="center" vertical="top"/>
    </xf>
    <xf numFmtId="0" fontId="25" fillId="0" borderId="11" xfId="0" applyFont="1" applyBorder="1" applyAlignment="1">
      <alignment horizontal="center" vertical="top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1" zoomScaleSheetLayoutView="6"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1"/>
  <sheetViews>
    <sheetView zoomScaleNormal="100" zoomScaleSheetLayoutView="115" workbookViewId="0">
      <selection activeCell="I30" sqref="I30"/>
    </sheetView>
  </sheetViews>
  <sheetFormatPr defaultColWidth="9.140625" defaultRowHeight="16.5" x14ac:dyDescent="0.25"/>
  <cols>
    <col min="1" max="1" width="33.85546875" style="108" customWidth="1"/>
    <col min="2" max="2" width="8" style="108" customWidth="1"/>
    <col min="3" max="3" width="6" style="108" customWidth="1"/>
    <col min="4" max="5" width="6.140625" style="108" customWidth="1"/>
    <col min="6" max="8" width="5.5703125" style="108" bestFit="1" customWidth="1"/>
    <col min="9" max="9" width="15.28515625" style="108" customWidth="1"/>
    <col min="10" max="10" width="1.140625" style="108" customWidth="1"/>
    <col min="11" max="16384" width="9.140625" style="108"/>
  </cols>
  <sheetData>
    <row r="1" spans="1:9" s="154" customFormat="1" ht="17.25" customHeight="1" x14ac:dyDescent="0.3">
      <c r="A1" s="152"/>
      <c r="B1" s="152"/>
      <c r="C1" s="152"/>
      <c r="D1" s="152"/>
      <c r="E1" s="152"/>
      <c r="F1" s="152"/>
      <c r="G1" s="152"/>
      <c r="H1" s="152"/>
      <c r="I1" s="152"/>
    </row>
    <row r="2" spans="1:9" s="154" customFormat="1" ht="19.5" customHeight="1" x14ac:dyDescent="0.3">
      <c r="A2" s="152"/>
      <c r="B2" s="152"/>
      <c r="C2" s="152"/>
      <c r="D2" s="152"/>
      <c r="E2" s="152"/>
      <c r="F2" s="152"/>
      <c r="G2" s="152"/>
      <c r="H2" s="152"/>
      <c r="I2" s="152"/>
    </row>
    <row r="3" spans="1:9" s="154" customFormat="1" ht="21.75" customHeight="1" x14ac:dyDescent="0.3">
      <c r="A3" s="152"/>
      <c r="B3" s="152"/>
      <c r="C3" s="152"/>
      <c r="D3" s="152"/>
      <c r="E3" s="152"/>
      <c r="F3" s="152"/>
      <c r="G3" s="152"/>
      <c r="I3" s="226" t="s">
        <v>200</v>
      </c>
    </row>
    <row r="4" spans="1:9" s="154" customFormat="1" ht="22.5" customHeight="1" x14ac:dyDescent="0.3">
      <c r="A4" s="238" t="s">
        <v>159</v>
      </c>
      <c r="B4" s="238"/>
      <c r="C4" s="238"/>
      <c r="D4" s="238"/>
      <c r="E4" s="238"/>
      <c r="F4" s="238"/>
      <c r="G4" s="238"/>
      <c r="H4" s="238"/>
      <c r="I4" s="238"/>
    </row>
    <row r="5" spans="1:9" s="154" customFormat="1" ht="22.5" customHeight="1" x14ac:dyDescent="0.3">
      <c r="A5" s="238" t="s">
        <v>102</v>
      </c>
      <c r="B5" s="238"/>
      <c r="C5" s="238"/>
      <c r="D5" s="238"/>
      <c r="E5" s="238"/>
      <c r="F5" s="238"/>
      <c r="G5" s="238"/>
      <c r="H5" s="238"/>
      <c r="I5" s="238"/>
    </row>
    <row r="6" spans="1:9" ht="9" customHeight="1" x14ac:dyDescent="0.25"/>
    <row r="7" spans="1:9" ht="18" customHeight="1" x14ac:dyDescent="0.25">
      <c r="A7" s="111"/>
      <c r="B7" s="224" t="s">
        <v>162</v>
      </c>
      <c r="C7" s="227" t="s">
        <v>163</v>
      </c>
      <c r="D7" s="228"/>
      <c r="E7" s="228"/>
      <c r="F7" s="229" t="s">
        <v>77</v>
      </c>
      <c r="G7" s="230"/>
      <c r="H7" s="231"/>
      <c r="I7" s="225" t="s">
        <v>14</v>
      </c>
    </row>
    <row r="8" spans="1:9" ht="18" customHeight="1" x14ac:dyDescent="0.25">
      <c r="A8" s="129" t="s">
        <v>0</v>
      </c>
      <c r="B8" s="205" t="s">
        <v>161</v>
      </c>
      <c r="C8" s="232" t="s">
        <v>164</v>
      </c>
      <c r="D8" s="233"/>
      <c r="E8" s="233"/>
      <c r="F8" s="234" t="s">
        <v>2</v>
      </c>
      <c r="G8" s="235"/>
      <c r="H8" s="236"/>
      <c r="I8" s="208" t="s">
        <v>15</v>
      </c>
    </row>
    <row r="9" spans="1:9" ht="18" customHeight="1" x14ac:dyDescent="0.25">
      <c r="A9" s="125"/>
      <c r="B9" s="113" t="s">
        <v>1</v>
      </c>
      <c r="C9" s="206">
        <v>2564</v>
      </c>
      <c r="D9" s="206">
        <v>2565</v>
      </c>
      <c r="E9" s="206">
        <v>2566</v>
      </c>
      <c r="F9" s="206">
        <v>2564</v>
      </c>
      <c r="G9" s="206">
        <v>2565</v>
      </c>
      <c r="H9" s="206">
        <v>2566</v>
      </c>
      <c r="I9" s="113"/>
    </row>
    <row r="10" spans="1:9" ht="18.75" customHeight="1" x14ac:dyDescent="0.25">
      <c r="A10" s="115" t="s">
        <v>186</v>
      </c>
      <c r="B10" s="116">
        <v>1</v>
      </c>
      <c r="C10" s="117">
        <v>1</v>
      </c>
      <c r="D10" s="117" t="s">
        <v>6</v>
      </c>
      <c r="E10" s="117" t="s">
        <v>6</v>
      </c>
      <c r="F10" s="117" t="s">
        <v>3</v>
      </c>
      <c r="G10" s="117" t="s">
        <v>3</v>
      </c>
      <c r="H10" s="117" t="s">
        <v>3</v>
      </c>
      <c r="I10" s="118"/>
    </row>
    <row r="11" spans="1:9" ht="18.75" customHeight="1" x14ac:dyDescent="0.25">
      <c r="A11" s="115" t="s">
        <v>187</v>
      </c>
      <c r="B11" s="116"/>
      <c r="C11" s="117"/>
      <c r="D11" s="117"/>
      <c r="E11" s="117"/>
      <c r="F11" s="117"/>
      <c r="G11" s="117"/>
      <c r="H11" s="117"/>
      <c r="I11" s="118"/>
    </row>
    <row r="12" spans="1:9" ht="18.75" customHeight="1" x14ac:dyDescent="0.25">
      <c r="A12" s="119" t="s">
        <v>32</v>
      </c>
      <c r="B12" s="117"/>
      <c r="C12" s="117"/>
      <c r="D12" s="117"/>
      <c r="E12" s="117"/>
      <c r="F12" s="117"/>
      <c r="G12" s="117"/>
      <c r="H12" s="117"/>
      <c r="I12" s="118"/>
    </row>
    <row r="13" spans="1:9" ht="18.75" customHeight="1" x14ac:dyDescent="0.25">
      <c r="A13" s="120" t="s">
        <v>185</v>
      </c>
      <c r="B13" s="117" t="s">
        <v>6</v>
      </c>
      <c r="C13" s="117" t="s">
        <v>6</v>
      </c>
      <c r="D13" s="117" t="s">
        <v>6</v>
      </c>
      <c r="E13" s="117" t="s">
        <v>6</v>
      </c>
      <c r="F13" s="117" t="s">
        <v>3</v>
      </c>
      <c r="G13" s="117" t="s">
        <v>3</v>
      </c>
      <c r="H13" s="117" t="s">
        <v>3</v>
      </c>
      <c r="I13" s="118"/>
    </row>
    <row r="14" spans="1:9" ht="18.75" customHeight="1" x14ac:dyDescent="0.25">
      <c r="A14" s="120" t="s">
        <v>184</v>
      </c>
      <c r="B14" s="117"/>
      <c r="C14" s="117"/>
      <c r="D14" s="117"/>
      <c r="E14" s="117"/>
      <c r="F14" s="117"/>
      <c r="G14" s="117"/>
      <c r="H14" s="117"/>
      <c r="I14" s="118"/>
    </row>
    <row r="15" spans="1:9" ht="18.75" customHeight="1" x14ac:dyDescent="0.25">
      <c r="A15" s="112" t="s">
        <v>153</v>
      </c>
      <c r="B15" s="117">
        <v>1</v>
      </c>
      <c r="C15" s="117">
        <v>1</v>
      </c>
      <c r="D15" s="117" t="s">
        <v>6</v>
      </c>
      <c r="E15" s="117" t="s">
        <v>6</v>
      </c>
      <c r="F15" s="117" t="s">
        <v>3</v>
      </c>
      <c r="G15" s="117" t="s">
        <v>3</v>
      </c>
      <c r="H15" s="117" t="s">
        <v>3</v>
      </c>
      <c r="I15" s="117"/>
    </row>
    <row r="16" spans="1:9" ht="18.75" customHeight="1" x14ac:dyDescent="0.25">
      <c r="A16" s="112" t="s">
        <v>100</v>
      </c>
      <c r="B16" s="117" t="s">
        <v>6</v>
      </c>
      <c r="C16" s="117">
        <v>1</v>
      </c>
      <c r="D16" s="117" t="s">
        <v>6</v>
      </c>
      <c r="E16" s="117" t="s">
        <v>6</v>
      </c>
      <c r="F16" s="117" t="s">
        <v>3</v>
      </c>
      <c r="G16" s="117" t="s">
        <v>4</v>
      </c>
      <c r="H16" s="117" t="s">
        <v>4</v>
      </c>
      <c r="I16" s="117"/>
    </row>
    <row r="17" spans="1:9" ht="18.75" customHeight="1" x14ac:dyDescent="0.25">
      <c r="A17" s="112" t="s">
        <v>78</v>
      </c>
      <c r="B17" s="121" t="s">
        <v>6</v>
      </c>
      <c r="C17" s="117">
        <v>1</v>
      </c>
      <c r="D17" s="117" t="s">
        <v>6</v>
      </c>
      <c r="E17" s="117" t="s">
        <v>6</v>
      </c>
      <c r="F17" s="117" t="s">
        <v>4</v>
      </c>
      <c r="G17" s="117" t="s">
        <v>3</v>
      </c>
      <c r="H17" s="121" t="s">
        <v>3</v>
      </c>
      <c r="I17" s="117"/>
    </row>
    <row r="18" spans="1:9" ht="18.75" customHeight="1" x14ac:dyDescent="0.25">
      <c r="A18" s="112" t="s">
        <v>158</v>
      </c>
      <c r="B18" s="117">
        <v>1</v>
      </c>
      <c r="C18" s="117">
        <v>1</v>
      </c>
      <c r="D18" s="117" t="s">
        <v>6</v>
      </c>
      <c r="E18" s="117" t="s">
        <v>6</v>
      </c>
      <c r="F18" s="117" t="s">
        <v>3</v>
      </c>
      <c r="G18" s="117" t="s">
        <v>3</v>
      </c>
      <c r="H18" s="117" t="s">
        <v>3</v>
      </c>
      <c r="I18" s="117"/>
    </row>
    <row r="19" spans="1:9" ht="18.75" customHeight="1" x14ac:dyDescent="0.25">
      <c r="A19" s="112" t="s">
        <v>114</v>
      </c>
      <c r="B19" s="122">
        <v>1</v>
      </c>
      <c r="C19" s="122">
        <v>1</v>
      </c>
      <c r="D19" s="122">
        <v>1</v>
      </c>
      <c r="E19" s="122">
        <v>1</v>
      </c>
      <c r="F19" s="122" t="s">
        <v>3</v>
      </c>
      <c r="G19" s="122" t="s">
        <v>3</v>
      </c>
      <c r="H19" s="122" t="s">
        <v>3</v>
      </c>
      <c r="I19" s="117" t="s">
        <v>181</v>
      </c>
    </row>
    <row r="20" spans="1:9" ht="18.75" customHeight="1" x14ac:dyDescent="0.25">
      <c r="A20" s="123" t="s">
        <v>34</v>
      </c>
      <c r="B20" s="117"/>
      <c r="C20" s="117"/>
      <c r="D20" s="117"/>
      <c r="E20" s="117"/>
      <c r="F20" s="124"/>
      <c r="G20" s="117"/>
      <c r="H20" s="117"/>
      <c r="I20" s="117"/>
    </row>
    <row r="21" spans="1:9" ht="18.75" customHeight="1" x14ac:dyDescent="0.25">
      <c r="A21" s="112" t="s">
        <v>81</v>
      </c>
      <c r="B21" s="121" t="s">
        <v>6</v>
      </c>
      <c r="C21" s="117">
        <v>1</v>
      </c>
      <c r="D21" s="117" t="s">
        <v>6</v>
      </c>
      <c r="E21" s="117" t="s">
        <v>6</v>
      </c>
      <c r="F21" s="117" t="s">
        <v>3</v>
      </c>
      <c r="G21" s="117" t="s">
        <v>3</v>
      </c>
      <c r="H21" s="121" t="s">
        <v>3</v>
      </c>
      <c r="I21" s="117"/>
    </row>
    <row r="22" spans="1:9" ht="18.75" customHeight="1" x14ac:dyDescent="0.25">
      <c r="A22" s="118" t="s">
        <v>129</v>
      </c>
      <c r="B22" s="117" t="s">
        <v>6</v>
      </c>
      <c r="C22" s="117" t="s">
        <v>6</v>
      </c>
      <c r="D22" s="117" t="s">
        <v>6</v>
      </c>
      <c r="E22" s="117" t="s">
        <v>6</v>
      </c>
      <c r="F22" s="117" t="s">
        <v>4</v>
      </c>
      <c r="G22" s="117" t="s">
        <v>3</v>
      </c>
      <c r="H22" s="117" t="s">
        <v>3</v>
      </c>
      <c r="I22" s="117" t="s">
        <v>36</v>
      </c>
    </row>
    <row r="23" spans="1:9" ht="18.75" customHeight="1" x14ac:dyDescent="0.25">
      <c r="A23" s="112" t="s">
        <v>154</v>
      </c>
      <c r="B23" s="121" t="s">
        <v>6</v>
      </c>
      <c r="C23" s="117" t="s">
        <v>6</v>
      </c>
      <c r="D23" s="117" t="s">
        <v>6</v>
      </c>
      <c r="E23" s="117" t="s">
        <v>6</v>
      </c>
      <c r="F23" s="117" t="s">
        <v>3</v>
      </c>
      <c r="G23" s="117" t="s">
        <v>3</v>
      </c>
      <c r="H23" s="121" t="s">
        <v>3</v>
      </c>
      <c r="I23" s="117"/>
    </row>
    <row r="24" spans="1:9" ht="18.75" customHeight="1" x14ac:dyDescent="0.25">
      <c r="A24" s="112" t="s">
        <v>155</v>
      </c>
      <c r="B24" s="121" t="s">
        <v>6</v>
      </c>
      <c r="C24" s="117" t="s">
        <v>6</v>
      </c>
      <c r="D24" s="117" t="s">
        <v>6</v>
      </c>
      <c r="E24" s="117" t="s">
        <v>6</v>
      </c>
      <c r="F24" s="117" t="s">
        <v>3</v>
      </c>
      <c r="G24" s="117" t="s">
        <v>3</v>
      </c>
      <c r="H24" s="121" t="s">
        <v>3</v>
      </c>
      <c r="I24" s="117"/>
    </row>
    <row r="25" spans="1:9" ht="18.75" customHeight="1" x14ac:dyDescent="0.25">
      <c r="A25" s="123" t="s">
        <v>35</v>
      </c>
      <c r="B25" s="121"/>
      <c r="C25" s="117"/>
      <c r="D25" s="117"/>
      <c r="E25" s="117"/>
      <c r="F25" s="117"/>
      <c r="G25" s="117"/>
      <c r="H25" s="121"/>
      <c r="I25" s="117"/>
    </row>
    <row r="26" spans="1:9" ht="18.75" customHeight="1" x14ac:dyDescent="0.25">
      <c r="A26" s="112" t="s">
        <v>45</v>
      </c>
      <c r="B26" s="121" t="s">
        <v>6</v>
      </c>
      <c r="C26" s="117">
        <v>1</v>
      </c>
      <c r="D26" s="117" t="s">
        <v>6</v>
      </c>
      <c r="E26" s="117" t="s">
        <v>6</v>
      </c>
      <c r="F26" s="117" t="s">
        <v>3</v>
      </c>
      <c r="G26" s="117" t="s">
        <v>3</v>
      </c>
      <c r="H26" s="121" t="s">
        <v>3</v>
      </c>
      <c r="I26" s="117"/>
    </row>
    <row r="27" spans="1:9" ht="18.75" customHeight="1" x14ac:dyDescent="0.25">
      <c r="A27" s="118" t="s">
        <v>130</v>
      </c>
      <c r="B27" s="121" t="s">
        <v>6</v>
      </c>
      <c r="C27" s="117">
        <v>1</v>
      </c>
      <c r="D27" s="117" t="s">
        <v>6</v>
      </c>
      <c r="E27" s="117" t="s">
        <v>6</v>
      </c>
      <c r="F27" s="117" t="s">
        <v>36</v>
      </c>
      <c r="G27" s="117" t="s">
        <v>3</v>
      </c>
      <c r="H27" s="121" t="s">
        <v>3</v>
      </c>
      <c r="I27" s="117" t="s">
        <v>36</v>
      </c>
    </row>
    <row r="28" spans="1:9" ht="18.75" customHeight="1" x14ac:dyDescent="0.25">
      <c r="A28" s="125"/>
      <c r="B28" s="126"/>
      <c r="C28" s="127"/>
      <c r="D28" s="127"/>
      <c r="E28" s="127"/>
      <c r="F28" s="127"/>
      <c r="G28" s="127"/>
      <c r="H28" s="126"/>
      <c r="I28" s="127"/>
    </row>
    <row r="29" spans="1:9" ht="18.75" customHeight="1" x14ac:dyDescent="0.25">
      <c r="A29" s="119" t="s">
        <v>33</v>
      </c>
      <c r="B29" s="121"/>
      <c r="C29" s="117"/>
      <c r="D29" s="117"/>
      <c r="E29" s="117"/>
      <c r="F29" s="117"/>
      <c r="G29" s="117"/>
      <c r="H29" s="121"/>
      <c r="I29" s="117"/>
    </row>
    <row r="30" spans="1:9" ht="18.75" customHeight="1" x14ac:dyDescent="0.25">
      <c r="A30" s="112" t="s">
        <v>189</v>
      </c>
      <c r="B30" s="117" t="s">
        <v>6</v>
      </c>
      <c r="C30" s="117" t="s">
        <v>6</v>
      </c>
      <c r="D30" s="117" t="s">
        <v>6</v>
      </c>
      <c r="E30" s="117" t="s">
        <v>6</v>
      </c>
      <c r="F30" s="124" t="s">
        <v>3</v>
      </c>
      <c r="G30" s="117" t="s">
        <v>3</v>
      </c>
      <c r="H30" s="117" t="s">
        <v>3</v>
      </c>
      <c r="I30" s="117"/>
    </row>
    <row r="31" spans="1:9" ht="18.75" customHeight="1" x14ac:dyDescent="0.25">
      <c r="A31" s="112" t="s">
        <v>188</v>
      </c>
      <c r="B31" s="117"/>
      <c r="C31" s="117"/>
      <c r="D31" s="117"/>
      <c r="E31" s="117"/>
      <c r="F31" s="124"/>
      <c r="G31" s="117"/>
      <c r="H31" s="117"/>
      <c r="I31" s="117"/>
    </row>
    <row r="32" spans="1:9" ht="18.75" customHeight="1" x14ac:dyDescent="0.25">
      <c r="A32" s="112" t="s">
        <v>83</v>
      </c>
      <c r="B32" s="117" t="s">
        <v>6</v>
      </c>
      <c r="C32" s="117" t="s">
        <v>6</v>
      </c>
      <c r="D32" s="117" t="s">
        <v>6</v>
      </c>
      <c r="E32" s="117" t="s">
        <v>6</v>
      </c>
      <c r="F32" s="117" t="s">
        <v>3</v>
      </c>
      <c r="G32" s="117" t="s">
        <v>3</v>
      </c>
      <c r="H32" s="117" t="s">
        <v>3</v>
      </c>
      <c r="I32" s="117" t="s">
        <v>36</v>
      </c>
    </row>
    <row r="33" spans="1:9" ht="18.75" customHeight="1" x14ac:dyDescent="0.25">
      <c r="A33" s="112" t="s">
        <v>201</v>
      </c>
      <c r="B33" s="117" t="s">
        <v>6</v>
      </c>
      <c r="C33" s="117" t="s">
        <v>6</v>
      </c>
      <c r="D33" s="117" t="s">
        <v>6</v>
      </c>
      <c r="E33" s="117" t="s">
        <v>6</v>
      </c>
      <c r="F33" s="117" t="s">
        <v>3</v>
      </c>
      <c r="G33" s="117" t="s">
        <v>3</v>
      </c>
      <c r="H33" s="117" t="s">
        <v>3</v>
      </c>
      <c r="I33" s="117" t="s">
        <v>36</v>
      </c>
    </row>
    <row r="34" spans="1:9" ht="18.75" customHeight="1" x14ac:dyDescent="0.25">
      <c r="A34" s="112" t="s">
        <v>115</v>
      </c>
      <c r="B34" s="124" t="s">
        <v>6</v>
      </c>
      <c r="C34" s="117">
        <v>1</v>
      </c>
      <c r="D34" s="117" t="s">
        <v>6</v>
      </c>
      <c r="E34" s="117" t="s">
        <v>6</v>
      </c>
      <c r="F34" s="117" t="s">
        <v>3</v>
      </c>
      <c r="G34" s="117" t="s">
        <v>3</v>
      </c>
      <c r="H34" s="117" t="s">
        <v>3</v>
      </c>
      <c r="I34" s="117" t="s">
        <v>194</v>
      </c>
    </row>
    <row r="35" spans="1:9" ht="18.75" customHeight="1" x14ac:dyDescent="0.25">
      <c r="A35" s="112" t="s">
        <v>156</v>
      </c>
      <c r="B35" s="117" t="s">
        <v>6</v>
      </c>
      <c r="C35" s="117" t="s">
        <v>6</v>
      </c>
      <c r="D35" s="117" t="s">
        <v>6</v>
      </c>
      <c r="E35" s="117" t="s">
        <v>6</v>
      </c>
      <c r="F35" s="117" t="s">
        <v>3</v>
      </c>
      <c r="G35" s="117" t="s">
        <v>3</v>
      </c>
      <c r="H35" s="117" t="s">
        <v>3</v>
      </c>
      <c r="I35" s="117" t="s">
        <v>195</v>
      </c>
    </row>
    <row r="36" spans="1:9" ht="18.75" customHeight="1" x14ac:dyDescent="0.25">
      <c r="A36" s="123" t="s">
        <v>34</v>
      </c>
      <c r="B36" s="124" t="s">
        <v>3</v>
      </c>
      <c r="C36" s="124" t="s">
        <v>3</v>
      </c>
      <c r="D36" s="124" t="s">
        <v>3</v>
      </c>
      <c r="E36" s="124" t="s">
        <v>3</v>
      </c>
      <c r="F36" s="124" t="s">
        <v>3</v>
      </c>
      <c r="G36" s="117" t="s">
        <v>3</v>
      </c>
      <c r="H36" s="117" t="s">
        <v>3</v>
      </c>
      <c r="I36" s="117"/>
    </row>
    <row r="37" spans="1:9" ht="18.75" customHeight="1" x14ac:dyDescent="0.25">
      <c r="A37" s="112" t="s">
        <v>84</v>
      </c>
      <c r="B37" s="117" t="s">
        <v>6</v>
      </c>
      <c r="C37" s="117" t="s">
        <v>6</v>
      </c>
      <c r="D37" s="117" t="s">
        <v>6</v>
      </c>
      <c r="E37" s="117" t="s">
        <v>6</v>
      </c>
      <c r="F37" s="130" t="s">
        <v>3</v>
      </c>
      <c r="G37" s="122" t="s">
        <v>3</v>
      </c>
      <c r="H37" s="122" t="s">
        <v>3</v>
      </c>
      <c r="I37" s="117"/>
    </row>
    <row r="38" spans="1:9" ht="18.75" customHeight="1" x14ac:dyDescent="0.25">
      <c r="A38" s="125" t="s">
        <v>160</v>
      </c>
      <c r="B38" s="127" t="s">
        <v>6</v>
      </c>
      <c r="C38" s="127" t="s">
        <v>6</v>
      </c>
      <c r="D38" s="127" t="s">
        <v>6</v>
      </c>
      <c r="E38" s="127" t="s">
        <v>6</v>
      </c>
      <c r="F38" s="202" t="s">
        <v>3</v>
      </c>
      <c r="G38" s="203" t="s">
        <v>3</v>
      </c>
      <c r="H38" s="203" t="s">
        <v>3</v>
      </c>
      <c r="I38" s="127"/>
    </row>
    <row r="39" spans="1:9" s="128" customFormat="1" ht="18" customHeight="1" x14ac:dyDescent="0.25">
      <c r="B39" s="121"/>
      <c r="C39" s="121"/>
      <c r="D39" s="121"/>
      <c r="E39" s="121"/>
      <c r="F39" s="121"/>
      <c r="G39" s="121"/>
      <c r="H39" s="121"/>
      <c r="I39" s="136"/>
    </row>
    <row r="40" spans="1:9" s="128" customFormat="1" ht="18" customHeight="1" x14ac:dyDescent="0.25">
      <c r="B40" s="121"/>
      <c r="C40" s="121"/>
      <c r="D40" s="121"/>
      <c r="E40" s="121"/>
      <c r="F40" s="121"/>
      <c r="G40" s="121"/>
      <c r="H40" s="121"/>
      <c r="I40" s="136"/>
    </row>
    <row r="41" spans="1:9" s="128" customFormat="1" ht="18" customHeight="1" x14ac:dyDescent="0.25">
      <c r="B41" s="121"/>
      <c r="C41" s="121"/>
      <c r="D41" s="121"/>
      <c r="E41" s="121"/>
      <c r="F41" s="121"/>
      <c r="G41" s="121"/>
      <c r="H41" s="121"/>
      <c r="I41" s="136"/>
    </row>
    <row r="42" spans="1:9" s="128" customFormat="1" ht="18" customHeight="1" x14ac:dyDescent="0.25">
      <c r="B42" s="121"/>
      <c r="C42" s="121"/>
      <c r="D42" s="121"/>
      <c r="E42" s="121"/>
      <c r="F42" s="121"/>
      <c r="G42" s="121"/>
      <c r="H42" s="121"/>
      <c r="I42" s="136"/>
    </row>
    <row r="43" spans="1:9" s="128" customFormat="1" ht="18" customHeight="1" x14ac:dyDescent="0.25">
      <c r="A43" s="237">
        <v>2</v>
      </c>
      <c r="B43" s="237"/>
      <c r="C43" s="237"/>
      <c r="D43" s="237"/>
      <c r="E43" s="237"/>
      <c r="F43" s="237"/>
      <c r="G43" s="237"/>
      <c r="H43" s="237"/>
      <c r="I43" s="237"/>
    </row>
    <row r="44" spans="1:9" s="128" customFormat="1" ht="10.5" customHeight="1" x14ac:dyDescent="0.25">
      <c r="B44" s="121"/>
      <c r="C44" s="121"/>
      <c r="D44" s="121"/>
      <c r="E44" s="121"/>
      <c r="F44" s="121"/>
      <c r="G44" s="121"/>
      <c r="H44" s="121"/>
      <c r="I44" s="136"/>
    </row>
    <row r="45" spans="1:9" ht="18" customHeight="1" x14ac:dyDescent="0.25">
      <c r="A45" s="111"/>
      <c r="B45" s="224" t="s">
        <v>162</v>
      </c>
      <c r="C45" s="227" t="s">
        <v>163</v>
      </c>
      <c r="D45" s="228"/>
      <c r="E45" s="228"/>
      <c r="F45" s="229" t="s">
        <v>77</v>
      </c>
      <c r="G45" s="230"/>
      <c r="H45" s="231"/>
      <c r="I45" s="225" t="s">
        <v>14</v>
      </c>
    </row>
    <row r="46" spans="1:9" ht="18" customHeight="1" x14ac:dyDescent="0.25">
      <c r="A46" s="129" t="s">
        <v>0</v>
      </c>
      <c r="B46" s="205" t="s">
        <v>161</v>
      </c>
      <c r="C46" s="232" t="s">
        <v>164</v>
      </c>
      <c r="D46" s="233"/>
      <c r="E46" s="233"/>
      <c r="F46" s="234" t="s">
        <v>2</v>
      </c>
      <c r="G46" s="235"/>
      <c r="H46" s="236"/>
      <c r="I46" s="208" t="s">
        <v>15</v>
      </c>
    </row>
    <row r="47" spans="1:9" ht="18" customHeight="1" x14ac:dyDescent="0.25">
      <c r="A47" s="125"/>
      <c r="B47" s="113" t="s">
        <v>1</v>
      </c>
      <c r="C47" s="206">
        <v>2564</v>
      </c>
      <c r="D47" s="206">
        <v>2565</v>
      </c>
      <c r="E47" s="206">
        <v>2566</v>
      </c>
      <c r="F47" s="206">
        <v>2564</v>
      </c>
      <c r="G47" s="206">
        <v>2565</v>
      </c>
      <c r="H47" s="206">
        <v>2566</v>
      </c>
      <c r="I47" s="113"/>
    </row>
    <row r="48" spans="1:9" ht="22.5" customHeight="1" x14ac:dyDescent="0.25">
      <c r="A48" s="119" t="s">
        <v>96</v>
      </c>
      <c r="B48" s="117"/>
      <c r="C48" s="117"/>
      <c r="D48" s="117"/>
      <c r="E48" s="117"/>
      <c r="F48" s="117"/>
      <c r="G48" s="117"/>
      <c r="H48" s="117"/>
      <c r="I48" s="129"/>
    </row>
    <row r="49" spans="1:10" ht="22.5" customHeight="1" x14ac:dyDescent="0.25">
      <c r="A49" s="118" t="s">
        <v>190</v>
      </c>
      <c r="B49" s="117" t="s">
        <v>6</v>
      </c>
      <c r="C49" s="117" t="s">
        <v>6</v>
      </c>
      <c r="D49" s="117" t="s">
        <v>17</v>
      </c>
      <c r="E49" s="117" t="s">
        <v>6</v>
      </c>
      <c r="F49" s="117" t="s">
        <v>3</v>
      </c>
      <c r="G49" s="117" t="s">
        <v>3</v>
      </c>
      <c r="H49" s="117" t="s">
        <v>3</v>
      </c>
      <c r="I49" s="122" t="s">
        <v>192</v>
      </c>
      <c r="J49" s="131"/>
    </row>
    <row r="50" spans="1:10" ht="22.5" customHeight="1" x14ac:dyDescent="0.25">
      <c r="A50" s="118" t="s">
        <v>191</v>
      </c>
      <c r="B50" s="117"/>
      <c r="C50" s="117"/>
      <c r="D50" s="117"/>
      <c r="E50" s="117"/>
      <c r="F50" s="117"/>
      <c r="G50" s="117"/>
      <c r="H50" s="117"/>
      <c r="I50" s="122" t="s">
        <v>193</v>
      </c>
      <c r="J50" s="131"/>
    </row>
    <row r="51" spans="1:10" ht="22.5" customHeight="1" x14ac:dyDescent="0.25">
      <c r="A51" s="118" t="s">
        <v>86</v>
      </c>
      <c r="B51" s="117" t="s">
        <v>6</v>
      </c>
      <c r="C51" s="117" t="s">
        <v>6</v>
      </c>
      <c r="D51" s="117" t="s">
        <v>6</v>
      </c>
      <c r="E51" s="117" t="s">
        <v>6</v>
      </c>
      <c r="F51" s="117" t="s">
        <v>3</v>
      </c>
      <c r="G51" s="117" t="s">
        <v>3</v>
      </c>
      <c r="H51" s="117" t="s">
        <v>3</v>
      </c>
      <c r="I51" s="122"/>
      <c r="J51" s="131"/>
    </row>
    <row r="52" spans="1:10" ht="22.5" customHeight="1" x14ac:dyDescent="0.25">
      <c r="A52" s="118" t="s">
        <v>157</v>
      </c>
      <c r="B52" s="117" t="s">
        <v>6</v>
      </c>
      <c r="C52" s="117" t="s">
        <v>6</v>
      </c>
      <c r="D52" s="117" t="s">
        <v>6</v>
      </c>
      <c r="E52" s="117" t="s">
        <v>6</v>
      </c>
      <c r="F52" s="117" t="s">
        <v>3</v>
      </c>
      <c r="G52" s="117" t="s">
        <v>3</v>
      </c>
      <c r="H52" s="117" t="s">
        <v>3</v>
      </c>
      <c r="I52" s="117" t="s">
        <v>194</v>
      </c>
      <c r="J52" s="131"/>
    </row>
    <row r="53" spans="1:10" ht="22.5" customHeight="1" x14ac:dyDescent="0.25">
      <c r="A53" s="123" t="s">
        <v>34</v>
      </c>
      <c r="B53" s="117"/>
      <c r="C53" s="117"/>
      <c r="D53" s="117"/>
      <c r="E53" s="117"/>
      <c r="F53" s="117"/>
      <c r="G53" s="117"/>
      <c r="H53" s="117"/>
      <c r="I53" s="129"/>
      <c r="J53" s="131"/>
    </row>
    <row r="54" spans="1:10" ht="22.5" customHeight="1" x14ac:dyDescent="0.25">
      <c r="A54" s="112" t="s">
        <v>87</v>
      </c>
      <c r="B54" s="117" t="s">
        <v>6</v>
      </c>
      <c r="C54" s="117" t="s">
        <v>6</v>
      </c>
      <c r="D54" s="117" t="s">
        <v>17</v>
      </c>
      <c r="E54" s="117" t="s">
        <v>6</v>
      </c>
      <c r="F54" s="117" t="s">
        <v>3</v>
      </c>
      <c r="G54" s="117" t="s">
        <v>3</v>
      </c>
      <c r="H54" s="117" t="s">
        <v>3</v>
      </c>
      <c r="I54" s="122" t="s">
        <v>50</v>
      </c>
      <c r="J54" s="131"/>
    </row>
    <row r="55" spans="1:10" ht="22.5" customHeight="1" x14ac:dyDescent="0.25">
      <c r="A55" s="112" t="s">
        <v>165</v>
      </c>
      <c r="B55" s="117" t="s">
        <v>6</v>
      </c>
      <c r="C55" s="117" t="s">
        <v>6</v>
      </c>
      <c r="D55" s="117" t="s">
        <v>17</v>
      </c>
      <c r="E55" s="117" t="s">
        <v>6</v>
      </c>
      <c r="F55" s="117" t="s">
        <v>3</v>
      </c>
      <c r="G55" s="117" t="s">
        <v>3</v>
      </c>
      <c r="H55" s="117" t="s">
        <v>3</v>
      </c>
      <c r="I55" s="129"/>
      <c r="J55" s="131"/>
    </row>
    <row r="56" spans="1:10" ht="22.5" customHeight="1" x14ac:dyDescent="0.25">
      <c r="A56" s="118" t="s">
        <v>116</v>
      </c>
      <c r="B56" s="121" t="s">
        <v>6</v>
      </c>
      <c r="C56" s="117">
        <v>1</v>
      </c>
      <c r="D56" s="117" t="s">
        <v>6</v>
      </c>
      <c r="E56" s="117" t="s">
        <v>6</v>
      </c>
      <c r="F56" s="117"/>
      <c r="G56" s="117" t="s">
        <v>3</v>
      </c>
      <c r="H56" s="121" t="s">
        <v>3</v>
      </c>
      <c r="I56" s="117"/>
    </row>
    <row r="57" spans="1:10" ht="22.5" customHeight="1" x14ac:dyDescent="0.25">
      <c r="A57" s="118" t="s">
        <v>81</v>
      </c>
      <c r="B57" s="121" t="s">
        <v>6</v>
      </c>
      <c r="C57" s="117">
        <v>1</v>
      </c>
      <c r="D57" s="117" t="s">
        <v>6</v>
      </c>
      <c r="E57" s="117" t="s">
        <v>6</v>
      </c>
      <c r="F57" s="117"/>
      <c r="G57" s="117" t="s">
        <v>3</v>
      </c>
      <c r="H57" s="121" t="s">
        <v>3</v>
      </c>
      <c r="I57" s="117"/>
    </row>
    <row r="58" spans="1:10" ht="22.5" customHeight="1" x14ac:dyDescent="0.25">
      <c r="A58" s="123" t="s">
        <v>35</v>
      </c>
      <c r="B58" s="117" t="s">
        <v>36</v>
      </c>
      <c r="C58" s="117" t="s">
        <v>36</v>
      </c>
      <c r="D58" s="117" t="s">
        <v>36</v>
      </c>
      <c r="E58" s="117" t="s">
        <v>36</v>
      </c>
      <c r="F58" s="117" t="s">
        <v>36</v>
      </c>
      <c r="G58" s="117" t="s">
        <v>36</v>
      </c>
      <c r="H58" s="117" t="s">
        <v>36</v>
      </c>
      <c r="I58" s="129"/>
      <c r="J58" s="131"/>
    </row>
    <row r="59" spans="1:10" ht="22.5" customHeight="1" x14ac:dyDescent="0.25">
      <c r="A59" s="112" t="s">
        <v>43</v>
      </c>
      <c r="B59" s="117" t="s">
        <v>6</v>
      </c>
      <c r="C59" s="117" t="s">
        <v>6</v>
      </c>
      <c r="D59" s="117" t="s">
        <v>6</v>
      </c>
      <c r="E59" s="117" t="s">
        <v>6</v>
      </c>
      <c r="F59" s="117" t="s">
        <v>3</v>
      </c>
      <c r="G59" s="117" t="s">
        <v>3</v>
      </c>
      <c r="H59" s="117" t="s">
        <v>3</v>
      </c>
      <c r="I59" s="122" t="s">
        <v>50</v>
      </c>
      <c r="J59" s="131"/>
    </row>
    <row r="60" spans="1:10" ht="22.5" customHeight="1" x14ac:dyDescent="0.25">
      <c r="A60" s="112" t="s">
        <v>43</v>
      </c>
      <c r="B60" s="117" t="s">
        <v>6</v>
      </c>
      <c r="C60" s="117">
        <v>1</v>
      </c>
      <c r="D60" s="117" t="s">
        <v>6</v>
      </c>
      <c r="E60" s="117" t="s">
        <v>6</v>
      </c>
      <c r="F60" s="117"/>
      <c r="G60" s="117"/>
      <c r="H60" s="121"/>
      <c r="I60" s="122"/>
      <c r="J60" s="131"/>
    </row>
    <row r="61" spans="1:10" ht="22.5" customHeight="1" x14ac:dyDescent="0.25">
      <c r="A61" s="112" t="s">
        <v>117</v>
      </c>
      <c r="B61" s="117" t="s">
        <v>6</v>
      </c>
      <c r="C61" s="117">
        <v>1</v>
      </c>
      <c r="D61" s="117" t="s">
        <v>6</v>
      </c>
      <c r="E61" s="117" t="s">
        <v>6</v>
      </c>
      <c r="F61" s="117"/>
      <c r="G61" s="117"/>
      <c r="H61" s="121"/>
      <c r="I61" s="117"/>
      <c r="J61" s="131"/>
    </row>
    <row r="62" spans="1:10" ht="22.5" customHeight="1" x14ac:dyDescent="0.25">
      <c r="A62" s="125"/>
      <c r="B62" s="126"/>
      <c r="C62" s="127"/>
      <c r="D62" s="127"/>
      <c r="E62" s="127"/>
      <c r="F62" s="127"/>
      <c r="G62" s="127"/>
      <c r="H62" s="126"/>
      <c r="I62" s="113"/>
      <c r="J62" s="131"/>
    </row>
    <row r="63" spans="1:10" ht="22.5" customHeight="1" x14ac:dyDescent="0.25">
      <c r="A63" s="119" t="s">
        <v>124</v>
      </c>
      <c r="B63" s="132"/>
      <c r="C63" s="132"/>
      <c r="D63" s="132"/>
      <c r="E63" s="132"/>
      <c r="F63" s="132"/>
      <c r="G63" s="132"/>
      <c r="H63" s="132"/>
      <c r="I63" s="112"/>
    </row>
    <row r="64" spans="1:10" ht="22.5" customHeight="1" x14ac:dyDescent="0.25">
      <c r="A64" s="133" t="s">
        <v>183</v>
      </c>
      <c r="B64" s="121" t="s">
        <v>6</v>
      </c>
      <c r="C64" s="117" t="s">
        <v>6</v>
      </c>
      <c r="D64" s="117" t="s">
        <v>6</v>
      </c>
      <c r="E64" s="117" t="s">
        <v>6</v>
      </c>
      <c r="F64" s="117" t="s">
        <v>18</v>
      </c>
      <c r="G64" s="117" t="s">
        <v>18</v>
      </c>
      <c r="H64" s="121" t="s">
        <v>3</v>
      </c>
      <c r="I64" s="122" t="s">
        <v>192</v>
      </c>
    </row>
    <row r="65" spans="1:9" ht="22.5" customHeight="1" x14ac:dyDescent="0.25">
      <c r="A65" s="120" t="s">
        <v>182</v>
      </c>
      <c r="B65" s="121"/>
      <c r="C65" s="117"/>
      <c r="D65" s="117"/>
      <c r="E65" s="117"/>
      <c r="F65" s="117"/>
      <c r="G65" s="117"/>
      <c r="H65" s="121"/>
      <c r="I65" s="122" t="s">
        <v>193</v>
      </c>
    </row>
    <row r="66" spans="1:9" ht="22.5" customHeight="1" x14ac:dyDescent="0.25">
      <c r="A66" s="112" t="s">
        <v>118</v>
      </c>
      <c r="B66" s="117" t="s">
        <v>6</v>
      </c>
      <c r="C66" s="117" t="s">
        <v>6</v>
      </c>
      <c r="D66" s="117" t="s">
        <v>6</v>
      </c>
      <c r="E66" s="117" t="s">
        <v>6</v>
      </c>
      <c r="F66" s="117" t="s">
        <v>3</v>
      </c>
      <c r="G66" s="117" t="s">
        <v>3</v>
      </c>
      <c r="H66" s="117" t="s">
        <v>3</v>
      </c>
      <c r="I66" s="117" t="s">
        <v>195</v>
      </c>
    </row>
    <row r="67" spans="1:9" ht="22.5" customHeight="1" x14ac:dyDescent="0.25">
      <c r="A67" s="112" t="s">
        <v>166</v>
      </c>
      <c r="B67" s="117" t="s">
        <v>88</v>
      </c>
      <c r="C67" s="117" t="s">
        <v>88</v>
      </c>
      <c r="D67" s="117" t="s">
        <v>88</v>
      </c>
      <c r="E67" s="117" t="s">
        <v>88</v>
      </c>
      <c r="F67" s="117" t="s">
        <v>3</v>
      </c>
      <c r="G67" s="117" t="s">
        <v>3</v>
      </c>
      <c r="H67" s="117" t="s">
        <v>3</v>
      </c>
      <c r="I67" s="117"/>
    </row>
    <row r="68" spans="1:9" ht="22.5" customHeight="1" x14ac:dyDescent="0.25">
      <c r="A68" s="123" t="s">
        <v>34</v>
      </c>
      <c r="B68" s="121"/>
      <c r="C68" s="117"/>
      <c r="D68" s="117"/>
      <c r="E68" s="117"/>
      <c r="F68" s="117"/>
      <c r="G68" s="117"/>
      <c r="H68" s="121"/>
      <c r="I68" s="117"/>
    </row>
    <row r="69" spans="1:9" ht="22.5" customHeight="1" x14ac:dyDescent="0.25">
      <c r="A69" s="112" t="s">
        <v>167</v>
      </c>
      <c r="B69" s="117" t="s">
        <v>6</v>
      </c>
      <c r="C69" s="117" t="s">
        <v>6</v>
      </c>
      <c r="D69" s="117" t="s">
        <v>6</v>
      </c>
      <c r="E69" s="117" t="s">
        <v>6</v>
      </c>
      <c r="F69" s="117" t="s">
        <v>3</v>
      </c>
      <c r="G69" s="117" t="s">
        <v>3</v>
      </c>
      <c r="H69" s="117" t="s">
        <v>3</v>
      </c>
      <c r="I69" s="117"/>
    </row>
    <row r="70" spans="1:9" ht="22.5" customHeight="1" x14ac:dyDescent="0.25">
      <c r="A70" s="112" t="s">
        <v>167</v>
      </c>
      <c r="B70" s="117" t="s">
        <v>6</v>
      </c>
      <c r="C70" s="117" t="s">
        <v>6</v>
      </c>
      <c r="D70" s="117" t="s">
        <v>6</v>
      </c>
      <c r="E70" s="117" t="s">
        <v>6</v>
      </c>
      <c r="F70" s="117" t="s">
        <v>3</v>
      </c>
      <c r="G70" s="117" t="s">
        <v>3</v>
      </c>
      <c r="H70" s="117" t="s">
        <v>3</v>
      </c>
      <c r="I70" s="117" t="s">
        <v>50</v>
      </c>
    </row>
    <row r="71" spans="1:9" ht="22.5" customHeight="1" x14ac:dyDescent="0.25">
      <c r="A71" s="123" t="s">
        <v>35</v>
      </c>
      <c r="B71" s="121"/>
      <c r="C71" s="117"/>
      <c r="D71" s="117"/>
      <c r="E71" s="117"/>
      <c r="F71" s="117"/>
      <c r="G71" s="117"/>
      <c r="H71" s="121"/>
      <c r="I71" s="117"/>
    </row>
    <row r="72" spans="1:9" ht="22.5" customHeight="1" x14ac:dyDescent="0.25">
      <c r="A72" s="112" t="s">
        <v>89</v>
      </c>
      <c r="B72" s="121" t="s">
        <v>6</v>
      </c>
      <c r="C72" s="117">
        <v>1</v>
      </c>
      <c r="D72" s="117" t="s">
        <v>6</v>
      </c>
      <c r="E72" s="117" t="s">
        <v>6</v>
      </c>
      <c r="F72" s="117"/>
      <c r="G72" s="117" t="s">
        <v>3</v>
      </c>
      <c r="H72" s="121" t="s">
        <v>3</v>
      </c>
      <c r="I72" s="122"/>
    </row>
    <row r="73" spans="1:9" ht="22.5" customHeight="1" x14ac:dyDescent="0.25">
      <c r="A73" s="112"/>
      <c r="B73" s="121"/>
      <c r="C73" s="117"/>
      <c r="D73" s="117"/>
      <c r="E73" s="117"/>
      <c r="F73" s="117"/>
      <c r="G73" s="117"/>
      <c r="H73" s="121"/>
      <c r="I73" s="117"/>
    </row>
    <row r="74" spans="1:9" ht="22.5" customHeight="1" x14ac:dyDescent="0.25">
      <c r="A74" s="114" t="s">
        <v>5</v>
      </c>
      <c r="B74" s="134" t="s">
        <v>168</v>
      </c>
      <c r="C74" s="134" t="s">
        <v>168</v>
      </c>
      <c r="D74" s="134" t="s">
        <v>168</v>
      </c>
      <c r="E74" s="134" t="s">
        <v>168</v>
      </c>
      <c r="F74" s="134" t="s">
        <v>3</v>
      </c>
      <c r="G74" s="134" t="s">
        <v>3</v>
      </c>
      <c r="H74" s="134" t="s">
        <v>3</v>
      </c>
      <c r="I74" s="135"/>
    </row>
    <row r="76" spans="1:9" x14ac:dyDescent="0.25">
      <c r="A76" s="108" t="s">
        <v>198</v>
      </c>
      <c r="E76" s="108" t="s">
        <v>198</v>
      </c>
    </row>
    <row r="77" spans="1:9" ht="12.75" customHeight="1" x14ac:dyDescent="0.25"/>
    <row r="78" spans="1:9" ht="12.75" customHeight="1" x14ac:dyDescent="0.25"/>
    <row r="79" spans="1:9" x14ac:dyDescent="0.25">
      <c r="A79" s="108" t="s">
        <v>197</v>
      </c>
      <c r="E79" s="108" t="s">
        <v>199</v>
      </c>
    </row>
    <row r="80" spans="1:9" x14ac:dyDescent="0.25">
      <c r="A80" s="108" t="s">
        <v>196</v>
      </c>
      <c r="B80" s="209"/>
      <c r="E80" s="108" t="s">
        <v>101</v>
      </c>
    </row>
    <row r="81" ht="6" customHeight="1" x14ac:dyDescent="0.25"/>
  </sheetData>
  <mergeCells count="11">
    <mergeCell ref="A4:I4"/>
    <mergeCell ref="A5:I5"/>
    <mergeCell ref="C7:E7"/>
    <mergeCell ref="F7:H7"/>
    <mergeCell ref="C8:E8"/>
    <mergeCell ref="F8:H8"/>
    <mergeCell ref="C45:E45"/>
    <mergeCell ref="F45:H45"/>
    <mergeCell ref="C46:E46"/>
    <mergeCell ref="F46:H46"/>
    <mergeCell ref="A43:I43"/>
  </mergeCells>
  <pageMargins left="0.9055118110236221" right="3.937007874015748E-2" top="0.62992125984251968" bottom="0.43307086614173229" header="0.51181102362204722" footer="0.31496062992125984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J78"/>
  <sheetViews>
    <sheetView tabSelected="1" zoomScaleNormal="100" zoomScaleSheetLayoutView="115" workbookViewId="0">
      <selection activeCell="D3" sqref="D3"/>
    </sheetView>
  </sheetViews>
  <sheetFormatPr defaultColWidth="9.140625" defaultRowHeight="16.5" x14ac:dyDescent="0.25"/>
  <cols>
    <col min="1" max="1" width="41.42578125" style="108" customWidth="1"/>
    <col min="2" max="2" width="8" style="108" customWidth="1"/>
    <col min="3" max="3" width="6" style="108" customWidth="1"/>
    <col min="4" max="5" width="6.140625" style="108" customWidth="1"/>
    <col min="6" max="8" width="5.5703125" style="108" bestFit="1" customWidth="1"/>
    <col min="9" max="9" width="8.28515625" style="108" bestFit="1" customWidth="1"/>
    <col min="10" max="10" width="0.7109375" style="108" customWidth="1"/>
    <col min="11" max="16384" width="9.140625" style="108"/>
  </cols>
  <sheetData>
    <row r="1" spans="1:9" ht="22.5" customHeight="1" x14ac:dyDescent="0.25">
      <c r="B1" s="109"/>
      <c r="C1" s="109"/>
      <c r="D1" s="110"/>
      <c r="E1" s="110"/>
      <c r="F1" s="110"/>
      <c r="G1" s="110"/>
      <c r="I1" s="110">
        <v>18</v>
      </c>
    </row>
    <row r="2" spans="1:9" s="154" customFormat="1" ht="22.5" customHeight="1" x14ac:dyDescent="0.3">
      <c r="A2" s="152" t="s">
        <v>16</v>
      </c>
      <c r="B2" s="163"/>
      <c r="C2" s="163"/>
      <c r="D2" s="153"/>
      <c r="E2" s="153"/>
      <c r="F2" s="153"/>
      <c r="G2" s="153"/>
      <c r="H2" s="153"/>
      <c r="I2" s="153"/>
    </row>
    <row r="3" spans="1:9" s="154" customFormat="1" ht="22.5" customHeight="1" x14ac:dyDescent="0.3">
      <c r="A3" s="154" t="s">
        <v>119</v>
      </c>
    </row>
    <row r="4" spans="1:9" s="154" customFormat="1" ht="22.5" customHeight="1" x14ac:dyDescent="0.3">
      <c r="A4" s="155" t="s">
        <v>120</v>
      </c>
      <c r="B4" s="155"/>
      <c r="C4" s="155"/>
      <c r="D4" s="155"/>
      <c r="E4" s="155"/>
      <c r="F4" s="155"/>
      <c r="G4" s="155"/>
      <c r="H4" s="155"/>
      <c r="I4" s="155"/>
    </row>
    <row r="5" spans="1:9" s="154" customFormat="1" ht="22.5" customHeight="1" x14ac:dyDescent="0.3">
      <c r="A5" s="155" t="s">
        <v>121</v>
      </c>
      <c r="B5" s="155"/>
      <c r="C5" s="155"/>
      <c r="D5" s="155"/>
      <c r="E5" s="155"/>
      <c r="F5" s="155"/>
      <c r="G5" s="155"/>
      <c r="H5" s="155"/>
      <c r="I5" s="155"/>
    </row>
    <row r="6" spans="1:9" s="154" customFormat="1" ht="22.5" customHeight="1" x14ac:dyDescent="0.3">
      <c r="A6" s="155" t="s">
        <v>122</v>
      </c>
      <c r="B6" s="155"/>
      <c r="C6" s="155"/>
      <c r="D6" s="155"/>
      <c r="E6" s="155"/>
      <c r="F6" s="155"/>
      <c r="G6" s="155"/>
      <c r="H6" s="155"/>
      <c r="I6" s="155"/>
    </row>
    <row r="7" spans="1:9" s="154" customFormat="1" ht="22.5" customHeight="1" x14ac:dyDescent="0.3">
      <c r="A7" s="155" t="s">
        <v>123</v>
      </c>
      <c r="B7" s="155"/>
      <c r="C7" s="155"/>
      <c r="D7" s="155"/>
      <c r="E7" s="155"/>
      <c r="F7" s="155"/>
      <c r="G7" s="155"/>
      <c r="H7" s="155"/>
      <c r="I7" s="155"/>
    </row>
    <row r="8" spans="1:9" s="154" customFormat="1" ht="6.75" customHeight="1" x14ac:dyDescent="0.3">
      <c r="A8" s="152"/>
      <c r="B8" s="152"/>
      <c r="C8" s="152"/>
      <c r="D8" s="152"/>
      <c r="E8" s="152"/>
      <c r="F8" s="152"/>
      <c r="G8" s="152"/>
      <c r="H8" s="152"/>
      <c r="I8" s="152"/>
    </row>
    <row r="9" spans="1:9" s="154" customFormat="1" ht="22.5" customHeight="1" x14ac:dyDescent="0.3">
      <c r="A9" s="238" t="s">
        <v>159</v>
      </c>
      <c r="B9" s="238"/>
      <c r="C9" s="238"/>
      <c r="D9" s="238"/>
      <c r="E9" s="238"/>
      <c r="F9" s="238"/>
      <c r="G9" s="238"/>
      <c r="H9" s="238"/>
      <c r="I9" s="238"/>
    </row>
    <row r="10" spans="1:9" s="154" customFormat="1" ht="22.5" customHeight="1" x14ac:dyDescent="0.3">
      <c r="A10" s="238" t="s">
        <v>102</v>
      </c>
      <c r="B10" s="238"/>
      <c r="C10" s="238"/>
      <c r="D10" s="238"/>
      <c r="E10" s="238"/>
      <c r="F10" s="238"/>
      <c r="G10" s="238"/>
      <c r="H10" s="238"/>
      <c r="I10" s="238"/>
    </row>
    <row r="11" spans="1:9" ht="9" customHeight="1" x14ac:dyDescent="0.25"/>
    <row r="12" spans="1:9" ht="18" customHeight="1" x14ac:dyDescent="0.25">
      <c r="A12" s="111"/>
      <c r="B12" s="204" t="s">
        <v>162</v>
      </c>
      <c r="C12" s="227" t="s">
        <v>163</v>
      </c>
      <c r="D12" s="228"/>
      <c r="E12" s="228"/>
      <c r="F12" s="229" t="s">
        <v>77</v>
      </c>
      <c r="G12" s="230"/>
      <c r="H12" s="231"/>
      <c r="I12" s="207" t="s">
        <v>14</v>
      </c>
    </row>
    <row r="13" spans="1:9" ht="18" customHeight="1" x14ac:dyDescent="0.25">
      <c r="A13" s="129" t="s">
        <v>0</v>
      </c>
      <c r="B13" s="205" t="s">
        <v>161</v>
      </c>
      <c r="C13" s="232" t="s">
        <v>164</v>
      </c>
      <c r="D13" s="233"/>
      <c r="E13" s="233"/>
      <c r="F13" s="234" t="s">
        <v>2</v>
      </c>
      <c r="G13" s="235"/>
      <c r="H13" s="236"/>
      <c r="I13" s="208" t="s">
        <v>15</v>
      </c>
    </row>
    <row r="14" spans="1:9" ht="18" customHeight="1" x14ac:dyDescent="0.25">
      <c r="A14" s="125"/>
      <c r="B14" s="113" t="s">
        <v>1</v>
      </c>
      <c r="C14" s="206">
        <v>2564</v>
      </c>
      <c r="D14" s="206">
        <v>2565</v>
      </c>
      <c r="E14" s="206">
        <v>2566</v>
      </c>
      <c r="F14" s="206">
        <v>2564</v>
      </c>
      <c r="G14" s="206">
        <v>2565</v>
      </c>
      <c r="H14" s="206">
        <v>2566</v>
      </c>
      <c r="I14" s="113"/>
    </row>
    <row r="15" spans="1:9" ht="18.75" customHeight="1" x14ac:dyDescent="0.25">
      <c r="A15" s="115" t="s">
        <v>79</v>
      </c>
      <c r="B15" s="116">
        <v>1</v>
      </c>
      <c r="C15" s="117">
        <v>1</v>
      </c>
      <c r="D15" s="117" t="s">
        <v>6</v>
      </c>
      <c r="E15" s="117" t="s">
        <v>6</v>
      </c>
      <c r="F15" s="117" t="s">
        <v>3</v>
      </c>
      <c r="G15" s="117" t="s">
        <v>3</v>
      </c>
      <c r="H15" s="117" t="s">
        <v>3</v>
      </c>
      <c r="I15" s="118"/>
    </row>
    <row r="16" spans="1:9" ht="18.75" customHeight="1" x14ac:dyDescent="0.25">
      <c r="A16" s="119" t="s">
        <v>32</v>
      </c>
      <c r="B16" s="117"/>
      <c r="C16" s="117"/>
      <c r="D16" s="117"/>
      <c r="E16" s="117"/>
      <c r="F16" s="117"/>
      <c r="G16" s="117"/>
      <c r="H16" s="117"/>
      <c r="I16" s="118"/>
    </row>
    <row r="17" spans="1:9" ht="18.75" customHeight="1" x14ac:dyDescent="0.25">
      <c r="A17" s="120" t="s">
        <v>80</v>
      </c>
      <c r="B17" s="117" t="s">
        <v>6</v>
      </c>
      <c r="C17" s="117" t="s">
        <v>6</v>
      </c>
      <c r="D17" s="117" t="s">
        <v>6</v>
      </c>
      <c r="E17" s="117" t="s">
        <v>6</v>
      </c>
      <c r="F17" s="117" t="s">
        <v>3</v>
      </c>
      <c r="G17" s="117" t="s">
        <v>3</v>
      </c>
      <c r="H17" s="117" t="s">
        <v>3</v>
      </c>
      <c r="I17" s="118"/>
    </row>
    <row r="18" spans="1:9" ht="18.75" customHeight="1" x14ac:dyDescent="0.25">
      <c r="A18" s="112" t="s">
        <v>153</v>
      </c>
      <c r="B18" s="117">
        <v>1</v>
      </c>
      <c r="C18" s="117">
        <v>1</v>
      </c>
      <c r="D18" s="117" t="s">
        <v>6</v>
      </c>
      <c r="E18" s="117" t="s">
        <v>6</v>
      </c>
      <c r="F18" s="117" t="s">
        <v>3</v>
      </c>
      <c r="G18" s="117" t="s">
        <v>3</v>
      </c>
      <c r="H18" s="117" t="s">
        <v>3</v>
      </c>
      <c r="I18" s="117"/>
    </row>
    <row r="19" spans="1:9" ht="18.75" customHeight="1" x14ac:dyDescent="0.25">
      <c r="A19" s="112" t="s">
        <v>100</v>
      </c>
      <c r="B19" s="117" t="s">
        <v>6</v>
      </c>
      <c r="C19" s="117">
        <v>1</v>
      </c>
      <c r="D19" s="117" t="s">
        <v>6</v>
      </c>
      <c r="E19" s="117" t="s">
        <v>6</v>
      </c>
      <c r="F19" s="117" t="s">
        <v>3</v>
      </c>
      <c r="G19" s="117" t="s">
        <v>4</v>
      </c>
      <c r="H19" s="117" t="s">
        <v>4</v>
      </c>
      <c r="I19" s="117"/>
    </row>
    <row r="20" spans="1:9" ht="18.75" customHeight="1" x14ac:dyDescent="0.25">
      <c r="A20" s="112" t="s">
        <v>78</v>
      </c>
      <c r="B20" s="121" t="s">
        <v>6</v>
      </c>
      <c r="C20" s="117">
        <v>1</v>
      </c>
      <c r="D20" s="117" t="s">
        <v>6</v>
      </c>
      <c r="E20" s="117" t="s">
        <v>6</v>
      </c>
      <c r="F20" s="117" t="s">
        <v>4</v>
      </c>
      <c r="G20" s="117" t="s">
        <v>3</v>
      </c>
      <c r="H20" s="121" t="s">
        <v>3</v>
      </c>
      <c r="I20" s="117"/>
    </row>
    <row r="21" spans="1:9" ht="18.75" customHeight="1" x14ac:dyDescent="0.25">
      <c r="A21" s="112" t="s">
        <v>158</v>
      </c>
      <c r="B21" s="117">
        <v>1</v>
      </c>
      <c r="C21" s="117">
        <v>1</v>
      </c>
      <c r="D21" s="117" t="s">
        <v>6</v>
      </c>
      <c r="E21" s="117" t="s">
        <v>6</v>
      </c>
      <c r="F21" s="117" t="s">
        <v>3</v>
      </c>
      <c r="G21" s="117" t="s">
        <v>3</v>
      </c>
      <c r="H21" s="117" t="s">
        <v>3</v>
      </c>
      <c r="I21" s="117"/>
    </row>
    <row r="22" spans="1:9" ht="18.75" customHeight="1" x14ac:dyDescent="0.25">
      <c r="A22" s="112" t="s">
        <v>114</v>
      </c>
      <c r="B22" s="122">
        <v>1</v>
      </c>
      <c r="C22" s="122">
        <v>1</v>
      </c>
      <c r="D22" s="122">
        <v>1</v>
      </c>
      <c r="E22" s="122">
        <v>1</v>
      </c>
      <c r="F22" s="122" t="s">
        <v>3</v>
      </c>
      <c r="G22" s="122" t="s">
        <v>3</v>
      </c>
      <c r="H22" s="122" t="s">
        <v>3</v>
      </c>
      <c r="I22" s="117" t="s">
        <v>50</v>
      </c>
    </row>
    <row r="23" spans="1:9" ht="18.75" customHeight="1" x14ac:dyDescent="0.25">
      <c r="A23" s="123" t="s">
        <v>34</v>
      </c>
      <c r="B23" s="117"/>
      <c r="C23" s="117"/>
      <c r="D23" s="117"/>
      <c r="E23" s="117"/>
      <c r="F23" s="124"/>
      <c r="G23" s="117"/>
      <c r="H23" s="117"/>
      <c r="I23" s="117"/>
    </row>
    <row r="24" spans="1:9" ht="18.75" customHeight="1" x14ac:dyDescent="0.25">
      <c r="A24" s="112" t="s">
        <v>81</v>
      </c>
      <c r="B24" s="121" t="s">
        <v>6</v>
      </c>
      <c r="C24" s="117">
        <v>1</v>
      </c>
      <c r="D24" s="117" t="s">
        <v>6</v>
      </c>
      <c r="E24" s="117" t="s">
        <v>6</v>
      </c>
      <c r="F24" s="117" t="s">
        <v>3</v>
      </c>
      <c r="G24" s="117" t="s">
        <v>3</v>
      </c>
      <c r="H24" s="121" t="s">
        <v>3</v>
      </c>
      <c r="I24" s="117"/>
    </row>
    <row r="25" spans="1:9" ht="18.75" customHeight="1" x14ac:dyDescent="0.25">
      <c r="A25" s="118" t="s">
        <v>129</v>
      </c>
      <c r="B25" s="117" t="s">
        <v>6</v>
      </c>
      <c r="C25" s="117" t="s">
        <v>6</v>
      </c>
      <c r="D25" s="117" t="s">
        <v>6</v>
      </c>
      <c r="E25" s="117" t="s">
        <v>6</v>
      </c>
      <c r="F25" s="117" t="s">
        <v>4</v>
      </c>
      <c r="G25" s="117" t="s">
        <v>3</v>
      </c>
      <c r="H25" s="117" t="s">
        <v>3</v>
      </c>
      <c r="I25" s="117" t="s">
        <v>36</v>
      </c>
    </row>
    <row r="26" spans="1:9" ht="18.75" customHeight="1" x14ac:dyDescent="0.25">
      <c r="A26" s="112" t="s">
        <v>154</v>
      </c>
      <c r="B26" s="121" t="s">
        <v>6</v>
      </c>
      <c r="C26" s="117" t="s">
        <v>6</v>
      </c>
      <c r="D26" s="117" t="s">
        <v>6</v>
      </c>
      <c r="E26" s="117" t="s">
        <v>6</v>
      </c>
      <c r="F26" s="117" t="s">
        <v>3</v>
      </c>
      <c r="G26" s="117" t="s">
        <v>3</v>
      </c>
      <c r="H26" s="121" t="s">
        <v>3</v>
      </c>
      <c r="I26" s="117"/>
    </row>
    <row r="27" spans="1:9" ht="18.75" customHeight="1" x14ac:dyDescent="0.25">
      <c r="A27" s="112" t="s">
        <v>155</v>
      </c>
      <c r="B27" s="121" t="s">
        <v>6</v>
      </c>
      <c r="C27" s="117" t="s">
        <v>6</v>
      </c>
      <c r="D27" s="117" t="s">
        <v>6</v>
      </c>
      <c r="E27" s="117" t="s">
        <v>6</v>
      </c>
      <c r="F27" s="117" t="s">
        <v>3</v>
      </c>
      <c r="G27" s="117" t="s">
        <v>3</v>
      </c>
      <c r="H27" s="121" t="s">
        <v>3</v>
      </c>
      <c r="I27" s="117"/>
    </row>
    <row r="28" spans="1:9" ht="18.75" customHeight="1" x14ac:dyDescent="0.25">
      <c r="A28" s="123" t="s">
        <v>35</v>
      </c>
      <c r="B28" s="121"/>
      <c r="C28" s="117"/>
      <c r="D28" s="117"/>
      <c r="E28" s="117"/>
      <c r="F28" s="117"/>
      <c r="G28" s="117"/>
      <c r="H28" s="121"/>
      <c r="I28" s="117"/>
    </row>
    <row r="29" spans="1:9" ht="18.75" customHeight="1" x14ac:dyDescent="0.25">
      <c r="A29" s="112" t="s">
        <v>45</v>
      </c>
      <c r="B29" s="121" t="s">
        <v>6</v>
      </c>
      <c r="C29" s="117">
        <v>1</v>
      </c>
      <c r="D29" s="117" t="s">
        <v>6</v>
      </c>
      <c r="E29" s="117" t="s">
        <v>6</v>
      </c>
      <c r="F29" s="117" t="s">
        <v>3</v>
      </c>
      <c r="G29" s="117" t="s">
        <v>3</v>
      </c>
      <c r="H29" s="121" t="s">
        <v>3</v>
      </c>
      <c r="I29" s="117"/>
    </row>
    <row r="30" spans="1:9" ht="18.75" customHeight="1" x14ac:dyDescent="0.25">
      <c r="A30" s="118" t="s">
        <v>130</v>
      </c>
      <c r="B30" s="121" t="s">
        <v>6</v>
      </c>
      <c r="C30" s="117">
        <v>1</v>
      </c>
      <c r="D30" s="117" t="s">
        <v>6</v>
      </c>
      <c r="E30" s="117" t="s">
        <v>6</v>
      </c>
      <c r="F30" s="117" t="s">
        <v>36</v>
      </c>
      <c r="G30" s="117" t="s">
        <v>3</v>
      </c>
      <c r="H30" s="121" t="s">
        <v>3</v>
      </c>
      <c r="I30" s="117" t="s">
        <v>36</v>
      </c>
    </row>
    <row r="31" spans="1:9" ht="18.75" customHeight="1" x14ac:dyDescent="0.25">
      <c r="A31" s="125"/>
      <c r="B31" s="126"/>
      <c r="C31" s="127"/>
      <c r="D31" s="127"/>
      <c r="E31" s="127"/>
      <c r="F31" s="127"/>
      <c r="G31" s="127"/>
      <c r="H31" s="126"/>
      <c r="I31" s="127"/>
    </row>
    <row r="32" spans="1:9" ht="18.75" customHeight="1" x14ac:dyDescent="0.25">
      <c r="A32" s="119" t="s">
        <v>33</v>
      </c>
      <c r="B32" s="121"/>
      <c r="C32" s="117"/>
      <c r="D32" s="117"/>
      <c r="E32" s="117"/>
      <c r="F32" s="117"/>
      <c r="G32" s="117"/>
      <c r="H32" s="121"/>
      <c r="I32" s="117"/>
    </row>
    <row r="33" spans="1:9" ht="18.75" customHeight="1" x14ac:dyDescent="0.25">
      <c r="A33" s="112" t="s">
        <v>82</v>
      </c>
      <c r="B33" s="117" t="s">
        <v>6</v>
      </c>
      <c r="C33" s="117" t="s">
        <v>6</v>
      </c>
      <c r="D33" s="117" t="s">
        <v>6</v>
      </c>
      <c r="E33" s="117" t="s">
        <v>6</v>
      </c>
      <c r="F33" s="124" t="s">
        <v>3</v>
      </c>
      <c r="G33" s="117" t="s">
        <v>3</v>
      </c>
      <c r="H33" s="117" t="s">
        <v>3</v>
      </c>
      <c r="I33" s="117"/>
    </row>
    <row r="34" spans="1:9" ht="18.75" customHeight="1" x14ac:dyDescent="0.25">
      <c r="A34" s="112" t="s">
        <v>83</v>
      </c>
      <c r="B34" s="117" t="s">
        <v>6</v>
      </c>
      <c r="C34" s="117" t="s">
        <v>6</v>
      </c>
      <c r="D34" s="117" t="s">
        <v>6</v>
      </c>
      <c r="E34" s="117" t="s">
        <v>6</v>
      </c>
      <c r="F34" s="117" t="s">
        <v>3</v>
      </c>
      <c r="G34" s="117" t="s">
        <v>3</v>
      </c>
      <c r="H34" s="117" t="s">
        <v>3</v>
      </c>
      <c r="I34" s="117" t="s">
        <v>36</v>
      </c>
    </row>
    <row r="35" spans="1:9" ht="18.75" customHeight="1" x14ac:dyDescent="0.25">
      <c r="A35" s="112" t="s">
        <v>201</v>
      </c>
      <c r="B35" s="117" t="s">
        <v>6</v>
      </c>
      <c r="C35" s="117" t="s">
        <v>6</v>
      </c>
      <c r="D35" s="117" t="s">
        <v>6</v>
      </c>
      <c r="E35" s="117" t="s">
        <v>6</v>
      </c>
      <c r="F35" s="117" t="s">
        <v>3</v>
      </c>
      <c r="G35" s="117" t="s">
        <v>3</v>
      </c>
      <c r="H35" s="117" t="s">
        <v>3</v>
      </c>
      <c r="I35" s="117" t="s">
        <v>36</v>
      </c>
    </row>
    <row r="36" spans="1:9" ht="18.75" customHeight="1" x14ac:dyDescent="0.25">
      <c r="A36" s="112" t="s">
        <v>115</v>
      </c>
      <c r="B36" s="124" t="s">
        <v>6</v>
      </c>
      <c r="C36" s="117">
        <v>1</v>
      </c>
      <c r="D36" s="117" t="s">
        <v>6</v>
      </c>
      <c r="E36" s="117" t="s">
        <v>6</v>
      </c>
      <c r="F36" s="117" t="s">
        <v>3</v>
      </c>
      <c r="G36" s="117" t="s">
        <v>3</v>
      </c>
      <c r="H36" s="117" t="s">
        <v>3</v>
      </c>
      <c r="I36" s="117" t="s">
        <v>50</v>
      </c>
    </row>
    <row r="37" spans="1:9" ht="18.75" customHeight="1" x14ac:dyDescent="0.25">
      <c r="A37" s="112" t="s">
        <v>156</v>
      </c>
      <c r="B37" s="117" t="s">
        <v>6</v>
      </c>
      <c r="C37" s="117" t="s">
        <v>6</v>
      </c>
      <c r="D37" s="117" t="s">
        <v>6</v>
      </c>
      <c r="E37" s="117" t="s">
        <v>6</v>
      </c>
      <c r="F37" s="117" t="s">
        <v>3</v>
      </c>
      <c r="G37" s="117" t="s">
        <v>3</v>
      </c>
      <c r="H37" s="117" t="s">
        <v>3</v>
      </c>
      <c r="I37" s="117" t="s">
        <v>50</v>
      </c>
    </row>
    <row r="38" spans="1:9" ht="18.75" customHeight="1" x14ac:dyDescent="0.25">
      <c r="A38" s="123" t="s">
        <v>34</v>
      </c>
      <c r="B38" s="124" t="s">
        <v>3</v>
      </c>
      <c r="C38" s="124" t="s">
        <v>3</v>
      </c>
      <c r="D38" s="124" t="s">
        <v>3</v>
      </c>
      <c r="E38" s="124" t="s">
        <v>3</v>
      </c>
      <c r="F38" s="124" t="s">
        <v>3</v>
      </c>
      <c r="G38" s="117" t="s">
        <v>3</v>
      </c>
      <c r="H38" s="117" t="s">
        <v>3</v>
      </c>
      <c r="I38" s="117"/>
    </row>
    <row r="39" spans="1:9" ht="18.75" customHeight="1" x14ac:dyDescent="0.25">
      <c r="A39" s="112" t="s">
        <v>84</v>
      </c>
      <c r="B39" s="117" t="s">
        <v>6</v>
      </c>
      <c r="C39" s="117" t="s">
        <v>6</v>
      </c>
      <c r="D39" s="117" t="s">
        <v>6</v>
      </c>
      <c r="E39" s="117" t="s">
        <v>6</v>
      </c>
      <c r="F39" s="130" t="s">
        <v>3</v>
      </c>
      <c r="G39" s="122" t="s">
        <v>3</v>
      </c>
      <c r="H39" s="122" t="s">
        <v>3</v>
      </c>
      <c r="I39" s="117"/>
    </row>
    <row r="40" spans="1:9" ht="18.75" customHeight="1" x14ac:dyDescent="0.25">
      <c r="A40" s="125" t="s">
        <v>160</v>
      </c>
      <c r="B40" s="127" t="s">
        <v>6</v>
      </c>
      <c r="C40" s="127" t="s">
        <v>6</v>
      </c>
      <c r="D40" s="127" t="s">
        <v>6</v>
      </c>
      <c r="E40" s="127" t="s">
        <v>6</v>
      </c>
      <c r="F40" s="202" t="s">
        <v>3</v>
      </c>
      <c r="G40" s="203" t="s">
        <v>3</v>
      </c>
      <c r="H40" s="203" t="s">
        <v>3</v>
      </c>
      <c r="I40" s="127"/>
    </row>
    <row r="41" spans="1:9" s="128" customFormat="1" ht="18" customHeight="1" x14ac:dyDescent="0.25">
      <c r="B41" s="121"/>
      <c r="C41" s="121"/>
      <c r="D41" s="121"/>
      <c r="E41" s="121"/>
      <c r="F41" s="121"/>
      <c r="G41" s="121"/>
      <c r="H41" s="121"/>
      <c r="I41" s="136"/>
    </row>
    <row r="42" spans="1:9" s="128" customFormat="1" ht="18" customHeight="1" x14ac:dyDescent="0.25">
      <c r="B42" s="121"/>
      <c r="C42" s="121"/>
      <c r="D42" s="121"/>
      <c r="E42" s="121"/>
      <c r="F42" s="121"/>
      <c r="G42" s="121"/>
      <c r="H42" s="121"/>
      <c r="I42" s="110">
        <v>19</v>
      </c>
    </row>
    <row r="43" spans="1:9" s="128" customFormat="1" ht="18" customHeight="1" x14ac:dyDescent="0.25">
      <c r="B43" s="121"/>
      <c r="C43" s="121"/>
      <c r="D43" s="121"/>
      <c r="E43" s="121"/>
      <c r="F43" s="121"/>
      <c r="G43" s="121"/>
      <c r="H43" s="121"/>
      <c r="I43" s="110"/>
    </row>
    <row r="44" spans="1:9" s="128" customFormat="1" ht="18" customHeight="1" x14ac:dyDescent="0.25">
      <c r="B44" s="121"/>
      <c r="C44" s="121"/>
      <c r="D44" s="121"/>
      <c r="E44" s="121"/>
      <c r="F44" s="121"/>
      <c r="G44" s="121"/>
      <c r="H44" s="121"/>
      <c r="I44" s="136"/>
    </row>
    <row r="45" spans="1:9" ht="18" customHeight="1" x14ac:dyDescent="0.25">
      <c r="A45" s="111"/>
      <c r="B45" s="204" t="s">
        <v>162</v>
      </c>
      <c r="C45" s="227" t="s">
        <v>163</v>
      </c>
      <c r="D45" s="228"/>
      <c r="E45" s="228"/>
      <c r="F45" s="229" t="s">
        <v>77</v>
      </c>
      <c r="G45" s="230"/>
      <c r="H45" s="231"/>
      <c r="I45" s="207" t="s">
        <v>14</v>
      </c>
    </row>
    <row r="46" spans="1:9" ht="18" customHeight="1" x14ac:dyDescent="0.25">
      <c r="A46" s="129" t="s">
        <v>0</v>
      </c>
      <c r="B46" s="205" t="s">
        <v>161</v>
      </c>
      <c r="C46" s="232" t="s">
        <v>164</v>
      </c>
      <c r="D46" s="233"/>
      <c r="E46" s="233"/>
      <c r="F46" s="234" t="s">
        <v>2</v>
      </c>
      <c r="G46" s="235"/>
      <c r="H46" s="236"/>
      <c r="I46" s="208" t="s">
        <v>15</v>
      </c>
    </row>
    <row r="47" spans="1:9" ht="18" customHeight="1" x14ac:dyDescent="0.25">
      <c r="A47" s="125"/>
      <c r="B47" s="113" t="s">
        <v>1</v>
      </c>
      <c r="C47" s="206">
        <v>2564</v>
      </c>
      <c r="D47" s="206">
        <v>2565</v>
      </c>
      <c r="E47" s="206">
        <v>2566</v>
      </c>
      <c r="F47" s="206">
        <v>2564</v>
      </c>
      <c r="G47" s="206">
        <v>2565</v>
      </c>
      <c r="H47" s="206">
        <v>2566</v>
      </c>
      <c r="I47" s="113"/>
    </row>
    <row r="48" spans="1:9" ht="22.5" customHeight="1" x14ac:dyDescent="0.25">
      <c r="A48" s="119" t="s">
        <v>96</v>
      </c>
      <c r="B48" s="117"/>
      <c r="C48" s="117"/>
      <c r="D48" s="117"/>
      <c r="E48" s="117"/>
      <c r="F48" s="117"/>
      <c r="G48" s="117"/>
      <c r="H48" s="117"/>
      <c r="I48" s="129"/>
    </row>
    <row r="49" spans="1:10" ht="22.5" customHeight="1" x14ac:dyDescent="0.25">
      <c r="A49" s="118" t="s">
        <v>85</v>
      </c>
      <c r="B49" s="117" t="s">
        <v>6</v>
      </c>
      <c r="C49" s="117" t="s">
        <v>6</v>
      </c>
      <c r="D49" s="117" t="s">
        <v>17</v>
      </c>
      <c r="E49" s="117" t="s">
        <v>6</v>
      </c>
      <c r="F49" s="117" t="s">
        <v>3</v>
      </c>
      <c r="G49" s="117" t="s">
        <v>3</v>
      </c>
      <c r="H49" s="117" t="s">
        <v>3</v>
      </c>
      <c r="I49" s="122" t="s">
        <v>50</v>
      </c>
      <c r="J49" s="131"/>
    </row>
    <row r="50" spans="1:10" ht="22.5" customHeight="1" x14ac:dyDescent="0.25">
      <c r="A50" s="118" t="s">
        <v>86</v>
      </c>
      <c r="B50" s="117" t="s">
        <v>6</v>
      </c>
      <c r="C50" s="117" t="s">
        <v>6</v>
      </c>
      <c r="D50" s="117" t="s">
        <v>6</v>
      </c>
      <c r="E50" s="117" t="s">
        <v>6</v>
      </c>
      <c r="F50" s="117" t="s">
        <v>3</v>
      </c>
      <c r="G50" s="117" t="s">
        <v>3</v>
      </c>
      <c r="H50" s="117" t="s">
        <v>3</v>
      </c>
      <c r="I50" s="122"/>
      <c r="J50" s="131"/>
    </row>
    <row r="51" spans="1:10" ht="22.5" customHeight="1" x14ac:dyDescent="0.25">
      <c r="A51" s="118" t="s">
        <v>157</v>
      </c>
      <c r="B51" s="117" t="s">
        <v>6</v>
      </c>
      <c r="C51" s="117" t="s">
        <v>6</v>
      </c>
      <c r="D51" s="117" t="s">
        <v>6</v>
      </c>
      <c r="E51" s="117" t="s">
        <v>6</v>
      </c>
      <c r="F51" s="117" t="s">
        <v>3</v>
      </c>
      <c r="G51" s="117" t="s">
        <v>3</v>
      </c>
      <c r="H51" s="117" t="s">
        <v>3</v>
      </c>
      <c r="I51" s="122" t="s">
        <v>50</v>
      </c>
      <c r="J51" s="131"/>
    </row>
    <row r="52" spans="1:10" ht="22.5" customHeight="1" x14ac:dyDescent="0.25">
      <c r="A52" s="123" t="s">
        <v>34</v>
      </c>
      <c r="B52" s="117"/>
      <c r="C52" s="117"/>
      <c r="D52" s="117"/>
      <c r="E52" s="117"/>
      <c r="F52" s="117"/>
      <c r="G52" s="117"/>
      <c r="H52" s="117"/>
      <c r="I52" s="129"/>
      <c r="J52" s="131"/>
    </row>
    <row r="53" spans="1:10" ht="22.5" customHeight="1" x14ac:dyDescent="0.25">
      <c r="A53" s="112" t="s">
        <v>87</v>
      </c>
      <c r="B53" s="117" t="s">
        <v>6</v>
      </c>
      <c r="C53" s="117" t="s">
        <v>6</v>
      </c>
      <c r="D53" s="117" t="s">
        <v>17</v>
      </c>
      <c r="E53" s="117" t="s">
        <v>6</v>
      </c>
      <c r="F53" s="117" t="s">
        <v>3</v>
      </c>
      <c r="G53" s="117" t="s">
        <v>3</v>
      </c>
      <c r="H53" s="117" t="s">
        <v>3</v>
      </c>
      <c r="I53" s="122" t="s">
        <v>50</v>
      </c>
      <c r="J53" s="131"/>
    </row>
    <row r="54" spans="1:10" ht="22.5" customHeight="1" x14ac:dyDescent="0.25">
      <c r="A54" s="112" t="s">
        <v>165</v>
      </c>
      <c r="B54" s="117" t="s">
        <v>6</v>
      </c>
      <c r="C54" s="117" t="s">
        <v>6</v>
      </c>
      <c r="D54" s="117" t="s">
        <v>17</v>
      </c>
      <c r="E54" s="117" t="s">
        <v>6</v>
      </c>
      <c r="F54" s="117" t="s">
        <v>3</v>
      </c>
      <c r="G54" s="117" t="s">
        <v>3</v>
      </c>
      <c r="H54" s="117" t="s">
        <v>3</v>
      </c>
      <c r="I54" s="129"/>
      <c r="J54" s="131"/>
    </row>
    <row r="55" spans="1:10" ht="22.5" customHeight="1" x14ac:dyDescent="0.25">
      <c r="A55" s="118" t="s">
        <v>116</v>
      </c>
      <c r="B55" s="121" t="s">
        <v>6</v>
      </c>
      <c r="C55" s="117">
        <v>1</v>
      </c>
      <c r="D55" s="117" t="s">
        <v>6</v>
      </c>
      <c r="E55" s="117" t="s">
        <v>6</v>
      </c>
      <c r="F55" s="117"/>
      <c r="G55" s="117" t="s">
        <v>3</v>
      </c>
      <c r="H55" s="121" t="s">
        <v>3</v>
      </c>
      <c r="I55" s="117"/>
    </row>
    <row r="56" spans="1:10" ht="22.5" customHeight="1" x14ac:dyDescent="0.25">
      <c r="A56" s="118" t="s">
        <v>81</v>
      </c>
      <c r="B56" s="121" t="s">
        <v>6</v>
      </c>
      <c r="C56" s="117">
        <v>1</v>
      </c>
      <c r="D56" s="117" t="s">
        <v>6</v>
      </c>
      <c r="E56" s="117" t="s">
        <v>6</v>
      </c>
      <c r="F56" s="117"/>
      <c r="G56" s="117" t="s">
        <v>3</v>
      </c>
      <c r="H56" s="121" t="s">
        <v>3</v>
      </c>
      <c r="I56" s="117"/>
    </row>
    <row r="57" spans="1:10" ht="22.5" customHeight="1" x14ac:dyDescent="0.25">
      <c r="A57" s="123" t="s">
        <v>35</v>
      </c>
      <c r="B57" s="117" t="s">
        <v>36</v>
      </c>
      <c r="C57" s="117" t="s">
        <v>36</v>
      </c>
      <c r="D57" s="117" t="s">
        <v>36</v>
      </c>
      <c r="E57" s="117" t="s">
        <v>36</v>
      </c>
      <c r="F57" s="117" t="s">
        <v>36</v>
      </c>
      <c r="G57" s="117" t="s">
        <v>36</v>
      </c>
      <c r="H57" s="117" t="s">
        <v>36</v>
      </c>
      <c r="I57" s="129"/>
      <c r="J57" s="131"/>
    </row>
    <row r="58" spans="1:10" ht="22.5" customHeight="1" x14ac:dyDescent="0.25">
      <c r="A58" s="112" t="s">
        <v>43</v>
      </c>
      <c r="B58" s="117" t="s">
        <v>6</v>
      </c>
      <c r="C58" s="117" t="s">
        <v>6</v>
      </c>
      <c r="D58" s="117" t="s">
        <v>6</v>
      </c>
      <c r="E58" s="117" t="s">
        <v>6</v>
      </c>
      <c r="F58" s="117" t="s">
        <v>3</v>
      </c>
      <c r="G58" s="117" t="s">
        <v>3</v>
      </c>
      <c r="H58" s="117" t="s">
        <v>3</v>
      </c>
      <c r="I58" s="122" t="s">
        <v>50</v>
      </c>
      <c r="J58" s="131"/>
    </row>
    <row r="59" spans="1:10" ht="22.5" customHeight="1" x14ac:dyDescent="0.25">
      <c r="A59" s="112" t="s">
        <v>43</v>
      </c>
      <c r="B59" s="117" t="s">
        <v>6</v>
      </c>
      <c r="C59" s="117">
        <v>1</v>
      </c>
      <c r="D59" s="117" t="s">
        <v>6</v>
      </c>
      <c r="E59" s="117" t="s">
        <v>6</v>
      </c>
      <c r="F59" s="117"/>
      <c r="G59" s="117"/>
      <c r="H59" s="121"/>
      <c r="I59" s="122"/>
      <c r="J59" s="131"/>
    </row>
    <row r="60" spans="1:10" ht="22.5" customHeight="1" x14ac:dyDescent="0.25">
      <c r="A60" s="112" t="s">
        <v>117</v>
      </c>
      <c r="B60" s="117" t="s">
        <v>6</v>
      </c>
      <c r="C60" s="117">
        <v>1</v>
      </c>
      <c r="D60" s="117" t="s">
        <v>6</v>
      </c>
      <c r="E60" s="117" t="s">
        <v>6</v>
      </c>
      <c r="F60" s="117"/>
      <c r="G60" s="117"/>
      <c r="H60" s="121"/>
      <c r="I60" s="117"/>
      <c r="J60" s="131"/>
    </row>
    <row r="61" spans="1:10" ht="22.5" customHeight="1" x14ac:dyDescent="0.25">
      <c r="A61" s="125"/>
      <c r="B61" s="126"/>
      <c r="C61" s="127"/>
      <c r="D61" s="127"/>
      <c r="E61" s="127"/>
      <c r="F61" s="127"/>
      <c r="G61" s="127"/>
      <c r="H61" s="126"/>
      <c r="I61" s="113"/>
      <c r="J61" s="131"/>
    </row>
    <row r="62" spans="1:10" ht="22.5" customHeight="1" x14ac:dyDescent="0.25">
      <c r="A62" s="119" t="s">
        <v>124</v>
      </c>
      <c r="B62" s="132"/>
      <c r="C62" s="132"/>
      <c r="D62" s="132"/>
      <c r="E62" s="132"/>
      <c r="F62" s="132"/>
      <c r="G62" s="132"/>
      <c r="H62" s="132"/>
      <c r="I62" s="112"/>
    </row>
    <row r="63" spans="1:10" ht="22.5" customHeight="1" x14ac:dyDescent="0.25">
      <c r="A63" s="133" t="s">
        <v>98</v>
      </c>
      <c r="B63" s="121" t="s">
        <v>6</v>
      </c>
      <c r="C63" s="117" t="s">
        <v>6</v>
      </c>
      <c r="D63" s="117" t="s">
        <v>6</v>
      </c>
      <c r="E63" s="117" t="s">
        <v>6</v>
      </c>
      <c r="F63" s="117" t="s">
        <v>18</v>
      </c>
      <c r="G63" s="117" t="s">
        <v>18</v>
      </c>
      <c r="H63" s="121" t="s">
        <v>3</v>
      </c>
      <c r="I63" s="122" t="s">
        <v>50</v>
      </c>
    </row>
    <row r="64" spans="1:10" ht="22.5" customHeight="1" x14ac:dyDescent="0.25">
      <c r="A64" s="112" t="s">
        <v>118</v>
      </c>
      <c r="B64" s="117" t="s">
        <v>6</v>
      </c>
      <c r="C64" s="117" t="s">
        <v>6</v>
      </c>
      <c r="D64" s="117" t="s">
        <v>6</v>
      </c>
      <c r="E64" s="117" t="s">
        <v>6</v>
      </c>
      <c r="F64" s="117" t="s">
        <v>3</v>
      </c>
      <c r="G64" s="117" t="s">
        <v>3</v>
      </c>
      <c r="H64" s="117" t="s">
        <v>3</v>
      </c>
      <c r="I64" s="122" t="s">
        <v>50</v>
      </c>
    </row>
    <row r="65" spans="1:9" ht="22.5" customHeight="1" x14ac:dyDescent="0.25">
      <c r="A65" s="112" t="s">
        <v>166</v>
      </c>
      <c r="B65" s="117" t="s">
        <v>88</v>
      </c>
      <c r="C65" s="117" t="s">
        <v>88</v>
      </c>
      <c r="D65" s="117" t="s">
        <v>88</v>
      </c>
      <c r="E65" s="117" t="s">
        <v>88</v>
      </c>
      <c r="F65" s="117" t="s">
        <v>3</v>
      </c>
      <c r="G65" s="117" t="s">
        <v>3</v>
      </c>
      <c r="H65" s="117" t="s">
        <v>3</v>
      </c>
      <c r="I65" s="117"/>
    </row>
    <row r="66" spans="1:9" ht="22.5" customHeight="1" x14ac:dyDescent="0.25">
      <c r="A66" s="123" t="s">
        <v>34</v>
      </c>
      <c r="B66" s="121"/>
      <c r="C66" s="117"/>
      <c r="D66" s="117"/>
      <c r="E66" s="117"/>
      <c r="F66" s="117"/>
      <c r="G66" s="117"/>
      <c r="H66" s="121"/>
      <c r="I66" s="117"/>
    </row>
    <row r="67" spans="1:9" ht="22.5" customHeight="1" x14ac:dyDescent="0.25">
      <c r="A67" s="112" t="s">
        <v>167</v>
      </c>
      <c r="B67" s="117" t="s">
        <v>6</v>
      </c>
      <c r="C67" s="117" t="s">
        <v>6</v>
      </c>
      <c r="D67" s="117" t="s">
        <v>6</v>
      </c>
      <c r="E67" s="117" t="s">
        <v>6</v>
      </c>
      <c r="F67" s="117" t="s">
        <v>3</v>
      </c>
      <c r="G67" s="117" t="s">
        <v>3</v>
      </c>
      <c r="H67" s="117" t="s">
        <v>3</v>
      </c>
      <c r="I67" s="117"/>
    </row>
    <row r="68" spans="1:9" ht="22.5" customHeight="1" x14ac:dyDescent="0.25">
      <c r="A68" s="112" t="s">
        <v>167</v>
      </c>
      <c r="B68" s="117" t="s">
        <v>6</v>
      </c>
      <c r="C68" s="117" t="s">
        <v>6</v>
      </c>
      <c r="D68" s="117" t="s">
        <v>6</v>
      </c>
      <c r="E68" s="117" t="s">
        <v>6</v>
      </c>
      <c r="F68" s="117" t="s">
        <v>3</v>
      </c>
      <c r="G68" s="117" t="s">
        <v>3</v>
      </c>
      <c r="H68" s="117" t="s">
        <v>3</v>
      </c>
      <c r="I68" s="117" t="s">
        <v>50</v>
      </c>
    </row>
    <row r="69" spans="1:9" ht="22.5" customHeight="1" x14ac:dyDescent="0.25">
      <c r="A69" s="123" t="s">
        <v>35</v>
      </c>
      <c r="B69" s="121"/>
      <c r="C69" s="117"/>
      <c r="D69" s="117"/>
      <c r="E69" s="117"/>
      <c r="F69" s="117"/>
      <c r="G69" s="117"/>
      <c r="H69" s="121"/>
      <c r="I69" s="117"/>
    </row>
    <row r="70" spans="1:9" ht="22.5" customHeight="1" x14ac:dyDescent="0.25">
      <c r="A70" s="112" t="s">
        <v>89</v>
      </c>
      <c r="B70" s="121" t="s">
        <v>6</v>
      </c>
      <c r="C70" s="117">
        <v>1</v>
      </c>
      <c r="D70" s="117" t="s">
        <v>6</v>
      </c>
      <c r="E70" s="117" t="s">
        <v>6</v>
      </c>
      <c r="F70" s="117"/>
      <c r="G70" s="117" t="s">
        <v>3</v>
      </c>
      <c r="H70" s="121" t="s">
        <v>3</v>
      </c>
      <c r="I70" s="122"/>
    </row>
    <row r="71" spans="1:9" ht="22.5" customHeight="1" x14ac:dyDescent="0.25">
      <c r="A71" s="112"/>
      <c r="B71" s="121"/>
      <c r="C71" s="117"/>
      <c r="D71" s="117"/>
      <c r="E71" s="117"/>
      <c r="F71" s="117"/>
      <c r="G71" s="117"/>
      <c r="H71" s="121"/>
      <c r="I71" s="117"/>
    </row>
    <row r="72" spans="1:9" ht="22.5" customHeight="1" x14ac:dyDescent="0.25">
      <c r="A72" s="114" t="s">
        <v>5</v>
      </c>
      <c r="B72" s="134" t="s">
        <v>168</v>
      </c>
      <c r="C72" s="134" t="s">
        <v>168</v>
      </c>
      <c r="D72" s="134" t="s">
        <v>168</v>
      </c>
      <c r="E72" s="134" t="s">
        <v>168</v>
      </c>
      <c r="F72" s="134" t="s">
        <v>3</v>
      </c>
      <c r="G72" s="134" t="s">
        <v>3</v>
      </c>
      <c r="H72" s="134" t="s">
        <v>3</v>
      </c>
      <c r="I72" s="135"/>
    </row>
    <row r="78" spans="1:9" x14ac:dyDescent="0.25">
      <c r="B78" s="209"/>
    </row>
  </sheetData>
  <mergeCells count="10">
    <mergeCell ref="C46:E46"/>
    <mergeCell ref="F46:H46"/>
    <mergeCell ref="C13:E13"/>
    <mergeCell ref="F13:H13"/>
    <mergeCell ref="A9:I9"/>
    <mergeCell ref="A10:I10"/>
    <mergeCell ref="C12:E12"/>
    <mergeCell ref="F12:H12"/>
    <mergeCell ref="C45:E45"/>
    <mergeCell ref="F45:H45"/>
  </mergeCells>
  <phoneticPr fontId="2" type="noConversion"/>
  <pageMargins left="0.9055118110236221" right="3.937007874015748E-2" top="0.62992125984251968" bottom="0.43307086614173229" header="0.51181102362204722" footer="0.31496062992125984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7"/>
  <sheetViews>
    <sheetView showWhiteSpace="0" view="pageLayout" topLeftCell="B1" zoomScale="115" zoomScaleNormal="150" zoomScaleSheetLayoutView="100" zoomScalePageLayoutView="115" workbookViewId="0">
      <selection activeCell="N50" sqref="N50"/>
    </sheetView>
  </sheetViews>
  <sheetFormatPr defaultColWidth="9.140625" defaultRowHeight="15" x14ac:dyDescent="0.2"/>
  <cols>
    <col min="1" max="2" width="2.85546875" style="2" customWidth="1"/>
    <col min="3" max="3" width="22.5703125" style="2" customWidth="1"/>
    <col min="4" max="4" width="5.85546875" style="2" customWidth="1"/>
    <col min="5" max="5" width="5.140625" style="2" customWidth="1"/>
    <col min="6" max="6" width="5.42578125" style="2" customWidth="1"/>
    <col min="7" max="7" width="9.7109375" style="2" customWidth="1"/>
    <col min="8" max="8" width="8" style="2" customWidth="1"/>
    <col min="9" max="9" width="3.5703125" style="2" customWidth="1"/>
    <col min="10" max="10" width="3.7109375" style="2" customWidth="1"/>
    <col min="11" max="11" width="4" style="2" customWidth="1"/>
    <col min="12" max="13" width="3.7109375" style="2" customWidth="1"/>
    <col min="14" max="14" width="3.85546875" style="2" customWidth="1"/>
    <col min="15" max="15" width="8.5703125" style="2" customWidth="1"/>
    <col min="16" max="16" width="7.140625" style="2" customWidth="1"/>
    <col min="17" max="17" width="7.42578125" style="2" customWidth="1"/>
    <col min="18" max="18" width="9.28515625" style="2" customWidth="1"/>
    <col min="19" max="19" width="9.42578125" style="2" customWidth="1"/>
    <col min="20" max="20" width="9.7109375" style="2" customWidth="1"/>
    <col min="21" max="21" width="10.5703125" style="189" customWidth="1"/>
    <col min="22" max="22" width="1" style="2" customWidth="1"/>
    <col min="23" max="23" width="9.28515625" style="2" bestFit="1" customWidth="1"/>
    <col min="24" max="16384" width="9.140625" style="2"/>
  </cols>
  <sheetData>
    <row r="1" spans="1:21" ht="12" customHeight="1" x14ac:dyDescent="0.2">
      <c r="T1" s="27"/>
    </row>
    <row r="2" spans="1:21" ht="18.75" customHeight="1" x14ac:dyDescent="0.2">
      <c r="A2" s="219" t="s">
        <v>13</v>
      </c>
      <c r="B2" s="3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20.25" customHeight="1" x14ac:dyDescent="0.2">
      <c r="A3" s="6" t="s">
        <v>51</v>
      </c>
      <c r="B3" s="6"/>
    </row>
    <row r="4" spans="1:21" ht="20.25" customHeight="1" x14ac:dyDescent="0.2">
      <c r="A4" s="6" t="s">
        <v>42</v>
      </c>
      <c r="B4" s="6"/>
    </row>
    <row r="5" spans="1:21" ht="11.25" customHeight="1" x14ac:dyDescent="0.2"/>
    <row r="6" spans="1:21" ht="18.75" customHeight="1" x14ac:dyDescent="0.2">
      <c r="A6" s="29" t="s">
        <v>36</v>
      </c>
      <c r="B6" s="211" t="s">
        <v>146</v>
      </c>
      <c r="C6" s="211" t="s">
        <v>36</v>
      </c>
      <c r="D6" s="7" t="s">
        <v>36</v>
      </c>
      <c r="E6" s="216"/>
      <c r="F6" s="247" t="s">
        <v>74</v>
      </c>
      <c r="G6" s="248"/>
      <c r="H6" s="246"/>
      <c r="I6" s="252" t="s">
        <v>75</v>
      </c>
      <c r="J6" s="253"/>
      <c r="K6" s="254"/>
      <c r="L6" s="244" t="s">
        <v>77</v>
      </c>
      <c r="M6" s="245"/>
      <c r="N6" s="246"/>
      <c r="O6" s="244" t="s">
        <v>19</v>
      </c>
      <c r="P6" s="245"/>
      <c r="Q6" s="246"/>
      <c r="R6" s="244" t="s">
        <v>20</v>
      </c>
      <c r="S6" s="245"/>
      <c r="T6" s="246"/>
      <c r="U6" s="198" t="s">
        <v>14</v>
      </c>
    </row>
    <row r="7" spans="1:21" ht="18.75" customHeight="1" x14ac:dyDescent="0.2">
      <c r="A7" s="15" t="s">
        <v>7</v>
      </c>
      <c r="B7" s="105" t="s">
        <v>147</v>
      </c>
      <c r="C7" s="105" t="s">
        <v>8</v>
      </c>
      <c r="D7" s="18" t="s">
        <v>93</v>
      </c>
      <c r="E7" s="181" t="s">
        <v>9</v>
      </c>
      <c r="F7" s="185" t="s">
        <v>9</v>
      </c>
      <c r="G7" s="177" t="s">
        <v>143</v>
      </c>
      <c r="H7" s="7" t="s">
        <v>145</v>
      </c>
      <c r="I7" s="239" t="s">
        <v>76</v>
      </c>
      <c r="J7" s="239"/>
      <c r="K7" s="240"/>
      <c r="L7" s="241" t="s">
        <v>2</v>
      </c>
      <c r="M7" s="242"/>
      <c r="N7" s="243"/>
      <c r="O7" s="213"/>
      <c r="P7" s="214"/>
      <c r="Q7" s="215"/>
      <c r="R7" s="213"/>
      <c r="S7" s="214"/>
      <c r="T7" s="215"/>
      <c r="U7" s="199" t="s">
        <v>15</v>
      </c>
    </row>
    <row r="8" spans="1:21" ht="18.75" customHeight="1" x14ac:dyDescent="0.2">
      <c r="A8" s="44"/>
      <c r="B8" s="11" t="s">
        <v>7</v>
      </c>
      <c r="C8" s="10"/>
      <c r="D8" s="11" t="s">
        <v>36</v>
      </c>
      <c r="E8" s="182" t="s">
        <v>11</v>
      </c>
      <c r="F8" s="184" t="s">
        <v>22</v>
      </c>
      <c r="G8" s="213" t="s">
        <v>144</v>
      </c>
      <c r="H8" s="140" t="s">
        <v>10</v>
      </c>
      <c r="I8" s="139">
        <v>2564</v>
      </c>
      <c r="J8" s="139">
        <v>2565</v>
      </c>
      <c r="K8" s="139">
        <v>2566</v>
      </c>
      <c r="L8" s="139">
        <v>2564</v>
      </c>
      <c r="M8" s="139">
        <v>2565</v>
      </c>
      <c r="N8" s="139">
        <v>2566</v>
      </c>
      <c r="O8" s="11">
        <v>2564</v>
      </c>
      <c r="P8" s="11">
        <v>2565</v>
      </c>
      <c r="Q8" s="11">
        <v>2566</v>
      </c>
      <c r="R8" s="11">
        <v>2564</v>
      </c>
      <c r="S8" s="11">
        <v>2565</v>
      </c>
      <c r="T8" s="11">
        <v>2566</v>
      </c>
      <c r="U8" s="200" t="s">
        <v>36</v>
      </c>
    </row>
    <row r="9" spans="1:21" ht="18.75" customHeight="1" x14ac:dyDescent="0.2">
      <c r="A9" s="29">
        <v>1</v>
      </c>
      <c r="B9" s="15">
        <v>1</v>
      </c>
      <c r="C9" s="13" t="s">
        <v>52</v>
      </c>
      <c r="D9" s="14" t="s">
        <v>148</v>
      </c>
      <c r="E9" s="15">
        <v>1</v>
      </c>
      <c r="F9" s="15">
        <v>1</v>
      </c>
      <c r="G9" s="16">
        <f>40560*12</f>
        <v>486720</v>
      </c>
      <c r="H9" s="16">
        <v>168000</v>
      </c>
      <c r="I9" s="15">
        <v>1</v>
      </c>
      <c r="J9" s="15">
        <v>1</v>
      </c>
      <c r="K9" s="15">
        <v>1</v>
      </c>
      <c r="L9" s="14" t="s">
        <v>3</v>
      </c>
      <c r="M9" s="14" t="s">
        <v>3</v>
      </c>
      <c r="N9" s="14" t="s">
        <v>3</v>
      </c>
      <c r="O9" s="17">
        <v>16440</v>
      </c>
      <c r="P9" s="17">
        <v>16440</v>
      </c>
      <c r="Q9" s="17">
        <v>19560</v>
      </c>
      <c r="R9" s="17">
        <f>G9+H9+O9</f>
        <v>671160</v>
      </c>
      <c r="S9" s="17">
        <f>R9+P9</f>
        <v>687600</v>
      </c>
      <c r="T9" s="17">
        <f>S9+Q9</f>
        <v>707160</v>
      </c>
      <c r="U9" s="193">
        <v>40560</v>
      </c>
    </row>
    <row r="10" spans="1:21" ht="18.75" customHeight="1" x14ac:dyDescent="0.2">
      <c r="A10" s="15" t="s">
        <v>36</v>
      </c>
      <c r="B10" s="48"/>
      <c r="C10" s="186" t="s">
        <v>46</v>
      </c>
      <c r="D10" s="15"/>
      <c r="E10" s="15"/>
      <c r="F10" s="15"/>
      <c r="G10" s="17"/>
      <c r="H10" s="17"/>
      <c r="I10" s="17"/>
      <c r="J10" s="17"/>
      <c r="K10" s="17"/>
      <c r="L10" s="15"/>
      <c r="M10" s="15"/>
      <c r="N10" s="15"/>
      <c r="O10" s="17"/>
      <c r="P10" s="17"/>
      <c r="Q10" s="17"/>
      <c r="R10" s="17"/>
      <c r="S10" s="17"/>
      <c r="T10" s="17"/>
      <c r="U10" s="194"/>
    </row>
    <row r="11" spans="1:21" ht="18.75" customHeight="1" x14ac:dyDescent="0.2">
      <c r="A11" s="15">
        <v>2</v>
      </c>
      <c r="B11" s="15">
        <v>1</v>
      </c>
      <c r="C11" s="13" t="s">
        <v>53</v>
      </c>
      <c r="D11" s="14" t="s">
        <v>54</v>
      </c>
      <c r="E11" s="15">
        <v>1</v>
      </c>
      <c r="F11" s="15">
        <v>1</v>
      </c>
      <c r="G11" s="16">
        <f>32450*12</f>
        <v>389400</v>
      </c>
      <c r="H11" s="16">
        <v>42000</v>
      </c>
      <c r="I11" s="15">
        <v>1</v>
      </c>
      <c r="J11" s="15">
        <v>1</v>
      </c>
      <c r="K11" s="15">
        <v>1</v>
      </c>
      <c r="L11" s="14" t="s">
        <v>3</v>
      </c>
      <c r="M11" s="14" t="s">
        <v>3</v>
      </c>
      <c r="N11" s="14" t="s">
        <v>3</v>
      </c>
      <c r="O11" s="17">
        <v>13320</v>
      </c>
      <c r="P11" s="17">
        <v>13440</v>
      </c>
      <c r="Q11" s="17">
        <v>13080</v>
      </c>
      <c r="R11" s="17">
        <f>G11+H11+O11</f>
        <v>444720</v>
      </c>
      <c r="S11" s="17">
        <f t="shared" ref="S11:S16" si="0">R11+P11</f>
        <v>458160</v>
      </c>
      <c r="T11" s="17">
        <f t="shared" ref="T11:T16" si="1">S11+Q11</f>
        <v>471240</v>
      </c>
      <c r="U11" s="194">
        <v>32450</v>
      </c>
    </row>
    <row r="12" spans="1:21" ht="18.75" customHeight="1" x14ac:dyDescent="0.2">
      <c r="A12" s="15">
        <v>3</v>
      </c>
      <c r="B12" s="15">
        <v>2</v>
      </c>
      <c r="C12" s="13" t="s">
        <v>55</v>
      </c>
      <c r="D12" s="15" t="s">
        <v>138</v>
      </c>
      <c r="E12" s="15">
        <v>1</v>
      </c>
      <c r="F12" s="15">
        <v>1</v>
      </c>
      <c r="G12" s="16">
        <f>23550*12</f>
        <v>282600</v>
      </c>
      <c r="H12" s="16"/>
      <c r="I12" s="15">
        <v>1</v>
      </c>
      <c r="J12" s="15">
        <v>1</v>
      </c>
      <c r="K12" s="15">
        <v>1</v>
      </c>
      <c r="L12" s="14" t="s">
        <v>3</v>
      </c>
      <c r="M12" s="14" t="s">
        <v>3</v>
      </c>
      <c r="N12" s="14" t="s">
        <v>3</v>
      </c>
      <c r="O12" s="21">
        <v>11280</v>
      </c>
      <c r="P12" s="21">
        <v>11760</v>
      </c>
      <c r="Q12" s="21">
        <v>11880</v>
      </c>
      <c r="R12" s="17">
        <f>G12+O12</f>
        <v>293880</v>
      </c>
      <c r="S12" s="17">
        <f t="shared" si="0"/>
        <v>305640</v>
      </c>
      <c r="T12" s="17">
        <f t="shared" si="1"/>
        <v>317520</v>
      </c>
      <c r="U12" s="194">
        <v>23550</v>
      </c>
    </row>
    <row r="13" spans="1:21" ht="18.75" customHeight="1" x14ac:dyDescent="0.2">
      <c r="A13" s="15">
        <v>4</v>
      </c>
      <c r="B13" s="15">
        <v>3</v>
      </c>
      <c r="C13" s="13" t="s">
        <v>57</v>
      </c>
      <c r="D13" s="15" t="s">
        <v>58</v>
      </c>
      <c r="E13" s="15">
        <v>1</v>
      </c>
      <c r="F13" s="15">
        <v>1</v>
      </c>
      <c r="G13" s="16">
        <f>17880*12</f>
        <v>214560</v>
      </c>
      <c r="H13" s="16"/>
      <c r="I13" s="15">
        <v>1</v>
      </c>
      <c r="J13" s="15">
        <v>1</v>
      </c>
      <c r="K13" s="15">
        <v>1</v>
      </c>
      <c r="L13" s="14" t="s">
        <v>3</v>
      </c>
      <c r="M13" s="14" t="s">
        <v>3</v>
      </c>
      <c r="N13" s="14" t="s">
        <v>3</v>
      </c>
      <c r="O13" s="21">
        <v>7680</v>
      </c>
      <c r="P13" s="21">
        <v>7680</v>
      </c>
      <c r="Q13" s="21">
        <v>7680</v>
      </c>
      <c r="R13" s="17">
        <f t="shared" ref="R13" si="2">G13+O13</f>
        <v>222240</v>
      </c>
      <c r="S13" s="17">
        <f t="shared" si="0"/>
        <v>229920</v>
      </c>
      <c r="T13" s="17">
        <f t="shared" si="1"/>
        <v>237600</v>
      </c>
      <c r="U13" s="194">
        <v>17880</v>
      </c>
    </row>
    <row r="14" spans="1:21" ht="18.75" customHeight="1" x14ac:dyDescent="0.2">
      <c r="A14" s="15">
        <v>5</v>
      </c>
      <c r="B14" s="15">
        <v>4</v>
      </c>
      <c r="C14" s="13" t="s">
        <v>59</v>
      </c>
      <c r="D14" s="15" t="s">
        <v>60</v>
      </c>
      <c r="E14" s="15">
        <v>1</v>
      </c>
      <c r="F14" s="15">
        <v>1</v>
      </c>
      <c r="G14" s="16">
        <f>23370*12</f>
        <v>280440</v>
      </c>
      <c r="H14" s="16"/>
      <c r="I14" s="15">
        <v>1</v>
      </c>
      <c r="J14" s="15">
        <v>1</v>
      </c>
      <c r="K14" s="15">
        <v>1</v>
      </c>
      <c r="L14" s="14" t="s">
        <v>3</v>
      </c>
      <c r="M14" s="14" t="s">
        <v>3</v>
      </c>
      <c r="N14" s="14" t="s">
        <v>3</v>
      </c>
      <c r="O14" s="21">
        <v>10800</v>
      </c>
      <c r="P14" s="21">
        <v>11040</v>
      </c>
      <c r="Q14" s="21">
        <v>11160</v>
      </c>
      <c r="R14" s="17">
        <f>G14+O14</f>
        <v>291240</v>
      </c>
      <c r="S14" s="17">
        <f t="shared" si="0"/>
        <v>302280</v>
      </c>
      <c r="T14" s="17">
        <f t="shared" si="1"/>
        <v>313440</v>
      </c>
      <c r="U14" s="194">
        <v>23370</v>
      </c>
    </row>
    <row r="15" spans="1:21" ht="18.75" customHeight="1" x14ac:dyDescent="0.2">
      <c r="A15" s="15">
        <v>6</v>
      </c>
      <c r="B15" s="15">
        <v>5</v>
      </c>
      <c r="C15" s="13" t="s">
        <v>61</v>
      </c>
      <c r="D15" s="15" t="s">
        <v>62</v>
      </c>
      <c r="E15" s="15">
        <v>1</v>
      </c>
      <c r="F15" s="15">
        <v>1</v>
      </c>
      <c r="G15" s="16">
        <f>11700*12</f>
        <v>140400</v>
      </c>
      <c r="H15" s="16"/>
      <c r="I15" s="15">
        <v>1</v>
      </c>
      <c r="J15" s="15">
        <v>1</v>
      </c>
      <c r="K15" s="15">
        <v>1</v>
      </c>
      <c r="L15" s="14" t="s">
        <v>3</v>
      </c>
      <c r="M15" s="14" t="s">
        <v>3</v>
      </c>
      <c r="N15" s="14" t="s">
        <v>3</v>
      </c>
      <c r="O15" s="21">
        <v>6240</v>
      </c>
      <c r="P15" s="21">
        <v>6120</v>
      </c>
      <c r="Q15" s="21">
        <v>6000</v>
      </c>
      <c r="R15" s="17">
        <f t="shared" ref="R15" si="3">G15+O15</f>
        <v>146640</v>
      </c>
      <c r="S15" s="17">
        <f t="shared" si="0"/>
        <v>152760</v>
      </c>
      <c r="T15" s="17">
        <f t="shared" si="1"/>
        <v>158760</v>
      </c>
      <c r="U15" s="194">
        <v>11700</v>
      </c>
    </row>
    <row r="16" spans="1:21" ht="18.75" customHeight="1" x14ac:dyDescent="0.2">
      <c r="A16" s="15">
        <v>7</v>
      </c>
      <c r="B16" s="15">
        <v>6</v>
      </c>
      <c r="C16" s="13" t="s">
        <v>63</v>
      </c>
      <c r="D16" s="15" t="s">
        <v>64</v>
      </c>
      <c r="E16" s="15">
        <v>1</v>
      </c>
      <c r="F16" s="14" t="s">
        <v>3</v>
      </c>
      <c r="G16" s="16">
        <v>297900</v>
      </c>
      <c r="H16" s="16"/>
      <c r="I16" s="15">
        <v>1</v>
      </c>
      <c r="J16" s="15">
        <v>1</v>
      </c>
      <c r="K16" s="15">
        <v>1</v>
      </c>
      <c r="L16" s="14" t="s">
        <v>3</v>
      </c>
      <c r="M16" s="14" t="s">
        <v>3</v>
      </c>
      <c r="N16" s="14" t="s">
        <v>3</v>
      </c>
      <c r="O16" s="21">
        <v>9720</v>
      </c>
      <c r="P16" s="21">
        <v>9720</v>
      </c>
      <c r="Q16" s="21">
        <v>9720</v>
      </c>
      <c r="R16" s="17">
        <f>G16+O16</f>
        <v>307620</v>
      </c>
      <c r="S16" s="17">
        <f t="shared" si="0"/>
        <v>317340</v>
      </c>
      <c r="T16" s="17">
        <f t="shared" si="1"/>
        <v>327060</v>
      </c>
      <c r="U16" s="218" t="s">
        <v>149</v>
      </c>
    </row>
    <row r="17" spans="1:21" ht="18.75" customHeight="1" x14ac:dyDescent="0.2">
      <c r="A17" s="15"/>
      <c r="B17" s="72"/>
      <c r="C17" s="33" t="s">
        <v>34</v>
      </c>
      <c r="D17" s="15"/>
      <c r="E17" s="15"/>
      <c r="F17" s="15"/>
      <c r="G17" s="16"/>
      <c r="H17" s="16"/>
      <c r="I17" s="16"/>
      <c r="J17" s="16"/>
      <c r="K17" s="16"/>
      <c r="L17" s="14"/>
      <c r="M17" s="14"/>
      <c r="N17" s="14"/>
      <c r="O17" s="21"/>
      <c r="P17" s="21"/>
      <c r="Q17" s="21"/>
      <c r="R17" s="17"/>
      <c r="S17" s="17"/>
      <c r="T17" s="17"/>
      <c r="U17" s="194"/>
    </row>
    <row r="18" spans="1:21" ht="18.75" customHeight="1" x14ac:dyDescent="0.2">
      <c r="A18" s="164">
        <v>8</v>
      </c>
      <c r="B18" s="164">
        <v>7</v>
      </c>
      <c r="C18" s="165" t="s">
        <v>90</v>
      </c>
      <c r="D18" s="15"/>
      <c r="E18" s="15">
        <v>1</v>
      </c>
      <c r="F18" s="15">
        <v>1</v>
      </c>
      <c r="G18" s="16">
        <f>14410*12</f>
        <v>172920</v>
      </c>
      <c r="H18" s="16"/>
      <c r="I18" s="15">
        <v>1</v>
      </c>
      <c r="J18" s="15">
        <v>1</v>
      </c>
      <c r="K18" s="15">
        <v>1</v>
      </c>
      <c r="L18" s="14" t="s">
        <v>3</v>
      </c>
      <c r="M18" s="14" t="s">
        <v>3</v>
      </c>
      <c r="N18" s="14" t="s">
        <v>3</v>
      </c>
      <c r="O18" s="21">
        <v>6960</v>
      </c>
      <c r="P18" s="21">
        <v>7200</v>
      </c>
      <c r="Q18" s="21">
        <v>7560</v>
      </c>
      <c r="R18" s="17">
        <f>G18+O18</f>
        <v>179880</v>
      </c>
      <c r="S18" s="17">
        <f>R18+P18</f>
        <v>187080</v>
      </c>
      <c r="T18" s="17">
        <f>S18+Q18</f>
        <v>194640</v>
      </c>
      <c r="U18" s="194">
        <v>14410</v>
      </c>
    </row>
    <row r="19" spans="1:21" ht="18.75" customHeight="1" x14ac:dyDescent="0.2">
      <c r="A19" s="164">
        <v>9</v>
      </c>
      <c r="B19" s="164">
        <v>8</v>
      </c>
      <c r="C19" s="165" t="s">
        <v>126</v>
      </c>
      <c r="D19" s="15"/>
      <c r="E19" s="15">
        <v>1</v>
      </c>
      <c r="F19" s="15">
        <v>1</v>
      </c>
      <c r="G19" s="16">
        <f>13470*12</f>
        <v>161640</v>
      </c>
      <c r="H19" s="16"/>
      <c r="I19" s="15">
        <v>1</v>
      </c>
      <c r="J19" s="15">
        <v>1</v>
      </c>
      <c r="K19" s="15">
        <v>1</v>
      </c>
      <c r="L19" s="14" t="s">
        <v>3</v>
      </c>
      <c r="M19" s="14" t="s">
        <v>3</v>
      </c>
      <c r="N19" s="14" t="s">
        <v>3</v>
      </c>
      <c r="O19" s="21">
        <v>6480</v>
      </c>
      <c r="P19" s="21">
        <v>6840</v>
      </c>
      <c r="Q19" s="21">
        <v>7080</v>
      </c>
      <c r="R19" s="17">
        <f t="shared" ref="R19:R21" si="4">G19+O19</f>
        <v>168120</v>
      </c>
      <c r="S19" s="17">
        <f t="shared" ref="S19:S21" si="5">R19+P19</f>
        <v>174960</v>
      </c>
      <c r="T19" s="17">
        <f t="shared" ref="T19:T21" si="6">S19+Q19</f>
        <v>182040</v>
      </c>
      <c r="U19" s="194">
        <v>13470</v>
      </c>
    </row>
    <row r="20" spans="1:21" ht="18.75" customHeight="1" x14ac:dyDescent="0.2">
      <c r="A20" s="164">
        <v>10</v>
      </c>
      <c r="B20" s="164">
        <v>9</v>
      </c>
      <c r="C20" s="165" t="s">
        <v>133</v>
      </c>
      <c r="D20" s="15"/>
      <c r="E20" s="15">
        <v>1</v>
      </c>
      <c r="F20" s="15">
        <v>1</v>
      </c>
      <c r="G20" s="16">
        <f>12300*12</f>
        <v>147600</v>
      </c>
      <c r="H20" s="16"/>
      <c r="I20" s="15">
        <v>1</v>
      </c>
      <c r="J20" s="15">
        <v>1</v>
      </c>
      <c r="K20" s="15">
        <v>1</v>
      </c>
      <c r="L20" s="14" t="s">
        <v>3</v>
      </c>
      <c r="M20" s="14" t="s">
        <v>3</v>
      </c>
      <c r="N20" s="14" t="s">
        <v>3</v>
      </c>
      <c r="O20" s="21">
        <v>6000</v>
      </c>
      <c r="P20" s="21">
        <v>6240</v>
      </c>
      <c r="Q20" s="21">
        <v>6480</v>
      </c>
      <c r="R20" s="17">
        <f t="shared" si="4"/>
        <v>153600</v>
      </c>
      <c r="S20" s="17">
        <f t="shared" si="5"/>
        <v>159840</v>
      </c>
      <c r="T20" s="17">
        <f t="shared" si="6"/>
        <v>166320</v>
      </c>
      <c r="U20" s="194">
        <v>12300</v>
      </c>
    </row>
    <row r="21" spans="1:21" ht="18.75" customHeight="1" x14ac:dyDescent="0.2">
      <c r="A21" s="164">
        <v>11</v>
      </c>
      <c r="B21" s="164">
        <v>10</v>
      </c>
      <c r="C21" s="165" t="s">
        <v>134</v>
      </c>
      <c r="D21" s="15"/>
      <c r="E21" s="15">
        <v>1</v>
      </c>
      <c r="F21" s="15">
        <v>1</v>
      </c>
      <c r="G21" s="16">
        <f>10500*12</f>
        <v>126000</v>
      </c>
      <c r="H21" s="16"/>
      <c r="I21" s="15">
        <v>1</v>
      </c>
      <c r="J21" s="15">
        <v>1</v>
      </c>
      <c r="K21" s="15">
        <v>1</v>
      </c>
      <c r="L21" s="14" t="s">
        <v>3</v>
      </c>
      <c r="M21" s="14" t="s">
        <v>3</v>
      </c>
      <c r="N21" s="14" t="s">
        <v>3</v>
      </c>
      <c r="O21" s="21">
        <v>5040</v>
      </c>
      <c r="P21" s="21">
        <v>5280</v>
      </c>
      <c r="Q21" s="21">
        <v>5520</v>
      </c>
      <c r="R21" s="17">
        <f t="shared" si="4"/>
        <v>131040</v>
      </c>
      <c r="S21" s="17">
        <f t="shared" si="5"/>
        <v>136320</v>
      </c>
      <c r="T21" s="17">
        <f t="shared" si="6"/>
        <v>141840</v>
      </c>
      <c r="U21" s="194">
        <v>10500</v>
      </c>
    </row>
    <row r="22" spans="1:21" ht="18.75" customHeight="1" x14ac:dyDescent="0.2">
      <c r="A22" s="15"/>
      <c r="B22" s="72"/>
      <c r="C22" s="33" t="s">
        <v>35</v>
      </c>
      <c r="D22" s="15"/>
      <c r="E22" s="15"/>
      <c r="F22" s="15"/>
      <c r="G22" s="20"/>
      <c r="H22" s="20"/>
      <c r="I22" s="20"/>
      <c r="J22" s="20"/>
      <c r="K22" s="20"/>
      <c r="L22" s="14"/>
      <c r="M22" s="14"/>
      <c r="N22" s="14"/>
      <c r="O22" s="17"/>
      <c r="P22" s="17"/>
      <c r="Q22" s="17"/>
      <c r="R22" s="17"/>
      <c r="S22" s="17"/>
      <c r="T22" s="17"/>
      <c r="U22" s="194"/>
    </row>
    <row r="23" spans="1:21" ht="18.75" customHeight="1" x14ac:dyDescent="0.2">
      <c r="A23" s="15">
        <v>12</v>
      </c>
      <c r="B23" s="15">
        <v>11</v>
      </c>
      <c r="C23" s="13" t="s">
        <v>65</v>
      </c>
      <c r="D23" s="15"/>
      <c r="E23" s="15">
        <v>1</v>
      </c>
      <c r="F23" s="15">
        <v>1</v>
      </c>
      <c r="G23" s="16">
        <f>9000*12</f>
        <v>108000</v>
      </c>
      <c r="H23" s="16"/>
      <c r="I23" s="15">
        <v>1</v>
      </c>
      <c r="J23" s="15">
        <v>1</v>
      </c>
      <c r="K23" s="15">
        <v>1</v>
      </c>
      <c r="L23" s="14" t="s">
        <v>3</v>
      </c>
      <c r="M23" s="14" t="s">
        <v>3</v>
      </c>
      <c r="N23" s="14" t="s">
        <v>3</v>
      </c>
      <c r="O23" s="21">
        <v>0</v>
      </c>
      <c r="P23" s="21">
        <v>0</v>
      </c>
      <c r="Q23" s="21">
        <v>0</v>
      </c>
      <c r="R23" s="17">
        <f>G23+O23</f>
        <v>108000</v>
      </c>
      <c r="S23" s="17">
        <f t="shared" ref="S23:S24" si="7">R23+P23</f>
        <v>108000</v>
      </c>
      <c r="T23" s="17">
        <f t="shared" ref="T23:T24" si="8">S23+Q23</f>
        <v>108000</v>
      </c>
      <c r="U23" s="194">
        <v>9000</v>
      </c>
    </row>
    <row r="24" spans="1:21" ht="18.75" customHeight="1" x14ac:dyDescent="0.2">
      <c r="A24" s="15">
        <v>13</v>
      </c>
      <c r="B24" s="15">
        <v>12</v>
      </c>
      <c r="C24" s="13" t="s">
        <v>106</v>
      </c>
      <c r="D24" s="15"/>
      <c r="E24" s="15">
        <v>1</v>
      </c>
      <c r="F24" s="15">
        <v>1</v>
      </c>
      <c r="G24" s="16">
        <v>108000</v>
      </c>
      <c r="H24" s="16"/>
      <c r="I24" s="15">
        <v>1</v>
      </c>
      <c r="J24" s="15">
        <v>1</v>
      </c>
      <c r="K24" s="15">
        <v>1</v>
      </c>
      <c r="L24" s="14" t="s">
        <v>3</v>
      </c>
      <c r="M24" s="14" t="s">
        <v>3</v>
      </c>
      <c r="N24" s="14" t="s">
        <v>3</v>
      </c>
      <c r="O24" s="21">
        <v>0</v>
      </c>
      <c r="P24" s="21">
        <v>0</v>
      </c>
      <c r="Q24" s="21">
        <v>0</v>
      </c>
      <c r="R24" s="17">
        <v>108000</v>
      </c>
      <c r="S24" s="17">
        <f t="shared" si="7"/>
        <v>108000</v>
      </c>
      <c r="T24" s="17">
        <f t="shared" si="8"/>
        <v>108000</v>
      </c>
      <c r="U24" s="194">
        <v>9000</v>
      </c>
    </row>
    <row r="25" spans="1:21" ht="18.75" customHeight="1" x14ac:dyDescent="0.2">
      <c r="A25" s="44"/>
      <c r="B25" s="11"/>
      <c r="C25" s="23" t="s">
        <v>12</v>
      </c>
      <c r="D25" s="23"/>
      <c r="E25" s="12">
        <f t="shared" ref="E25:K25" si="9">SUM(E9:E24)</f>
        <v>13</v>
      </c>
      <c r="F25" s="12">
        <f t="shared" si="9"/>
        <v>12</v>
      </c>
      <c r="G25" s="24">
        <f t="shared" si="9"/>
        <v>2916180</v>
      </c>
      <c r="H25" s="24">
        <f t="shared" si="9"/>
        <v>210000</v>
      </c>
      <c r="I25" s="25">
        <f t="shared" si="9"/>
        <v>13</v>
      </c>
      <c r="J25" s="25">
        <f t="shared" si="9"/>
        <v>13</v>
      </c>
      <c r="K25" s="25">
        <f t="shared" si="9"/>
        <v>13</v>
      </c>
      <c r="L25" s="26" t="s">
        <v>140</v>
      </c>
      <c r="M25" s="26" t="s">
        <v>4</v>
      </c>
      <c r="N25" s="12" t="s">
        <v>4</v>
      </c>
      <c r="O25" s="24">
        <f t="shared" ref="O25:U25" si="10">SUM(O9:O24)</f>
        <v>99960</v>
      </c>
      <c r="P25" s="24">
        <f t="shared" si="10"/>
        <v>101760</v>
      </c>
      <c r="Q25" s="24">
        <f t="shared" si="10"/>
        <v>105720</v>
      </c>
      <c r="R25" s="24">
        <f t="shared" si="10"/>
        <v>3226140</v>
      </c>
      <c r="S25" s="24">
        <f t="shared" si="10"/>
        <v>3327900</v>
      </c>
      <c r="T25" s="24">
        <f t="shared" si="10"/>
        <v>3433620</v>
      </c>
      <c r="U25" s="24">
        <f t="shared" si="10"/>
        <v>218190</v>
      </c>
    </row>
    <row r="26" spans="1:21" ht="14.25" customHeight="1" x14ac:dyDescent="0.2">
      <c r="A26" s="72"/>
      <c r="B26" s="48"/>
      <c r="C26" s="4"/>
      <c r="D26" s="4"/>
      <c r="E26" s="48"/>
      <c r="F26" s="48"/>
      <c r="G26" s="65"/>
      <c r="H26" s="65"/>
      <c r="I26" s="50"/>
      <c r="J26" s="50"/>
      <c r="K26" s="50"/>
      <c r="L26" s="49"/>
      <c r="M26" s="49"/>
      <c r="N26" s="48"/>
      <c r="O26" s="65"/>
      <c r="P26" s="65"/>
      <c r="Q26" s="65"/>
      <c r="R26" s="65"/>
      <c r="S26" s="65"/>
      <c r="T26" s="65"/>
      <c r="U26" s="196"/>
    </row>
    <row r="27" spans="1:21" ht="29.25" customHeight="1" x14ac:dyDescent="0.2">
      <c r="A27" s="85"/>
      <c r="B27" s="85"/>
      <c r="T27" s="27" t="s">
        <v>36</v>
      </c>
      <c r="U27" s="197">
        <v>22</v>
      </c>
    </row>
    <row r="28" spans="1:21" ht="24.75" customHeight="1" x14ac:dyDescent="0.2">
      <c r="A28" s="85"/>
      <c r="B28" s="85"/>
      <c r="T28" s="27"/>
    </row>
    <row r="29" spans="1:21" ht="18.75" customHeight="1" x14ac:dyDescent="0.2">
      <c r="A29" s="29" t="s">
        <v>36</v>
      </c>
      <c r="B29" s="211" t="s">
        <v>146</v>
      </c>
      <c r="C29" s="211" t="s">
        <v>36</v>
      </c>
      <c r="D29" s="7" t="s">
        <v>36</v>
      </c>
      <c r="E29" s="216"/>
      <c r="F29" s="247" t="s">
        <v>74</v>
      </c>
      <c r="G29" s="248"/>
      <c r="H29" s="246"/>
      <c r="I29" s="249" t="s">
        <v>75</v>
      </c>
      <c r="J29" s="250"/>
      <c r="K29" s="251"/>
      <c r="L29" s="244" t="s">
        <v>77</v>
      </c>
      <c r="M29" s="245"/>
      <c r="N29" s="246"/>
      <c r="O29" s="244" t="s">
        <v>19</v>
      </c>
      <c r="P29" s="245"/>
      <c r="Q29" s="246"/>
      <c r="R29" s="244" t="s">
        <v>20</v>
      </c>
      <c r="S29" s="245"/>
      <c r="T29" s="246"/>
      <c r="U29" s="190" t="s">
        <v>14</v>
      </c>
    </row>
    <row r="30" spans="1:21" ht="18.75" customHeight="1" x14ac:dyDescent="0.2">
      <c r="A30" s="15" t="s">
        <v>7</v>
      </c>
      <c r="B30" s="105" t="s">
        <v>147</v>
      </c>
      <c r="C30" s="105" t="s">
        <v>8</v>
      </c>
      <c r="D30" s="18" t="s">
        <v>93</v>
      </c>
      <c r="E30" s="181" t="s">
        <v>9</v>
      </c>
      <c r="F30" s="183" t="s">
        <v>9</v>
      </c>
      <c r="G30" s="177" t="s">
        <v>143</v>
      </c>
      <c r="H30" s="185" t="s">
        <v>145</v>
      </c>
      <c r="I30" s="239" t="s">
        <v>76</v>
      </c>
      <c r="J30" s="239"/>
      <c r="K30" s="240"/>
      <c r="L30" s="241" t="s">
        <v>2</v>
      </c>
      <c r="M30" s="242"/>
      <c r="N30" s="243"/>
      <c r="O30" s="213"/>
      <c r="P30" s="214"/>
      <c r="Q30" s="215"/>
      <c r="R30" s="213"/>
      <c r="S30" s="214"/>
      <c r="T30" s="215"/>
      <c r="U30" s="191" t="s">
        <v>15</v>
      </c>
    </row>
    <row r="31" spans="1:21" ht="18.75" customHeight="1" x14ac:dyDescent="0.2">
      <c r="A31" s="44"/>
      <c r="B31" s="11" t="s">
        <v>7</v>
      </c>
      <c r="C31" s="10"/>
      <c r="D31" s="11" t="s">
        <v>36</v>
      </c>
      <c r="E31" s="182" t="s">
        <v>11</v>
      </c>
      <c r="F31" s="184" t="s">
        <v>22</v>
      </c>
      <c r="G31" s="213" t="s">
        <v>144</v>
      </c>
      <c r="H31" s="184" t="s">
        <v>10</v>
      </c>
      <c r="I31" s="139">
        <v>2564</v>
      </c>
      <c r="J31" s="139">
        <v>2565</v>
      </c>
      <c r="K31" s="139">
        <v>2566</v>
      </c>
      <c r="L31" s="139">
        <v>2564</v>
      </c>
      <c r="M31" s="139">
        <v>2565</v>
      </c>
      <c r="N31" s="139">
        <v>2566</v>
      </c>
      <c r="O31" s="11">
        <v>2564</v>
      </c>
      <c r="P31" s="11">
        <v>2565</v>
      </c>
      <c r="Q31" s="11">
        <v>2566</v>
      </c>
      <c r="R31" s="11">
        <v>2564</v>
      </c>
      <c r="S31" s="11">
        <v>2565</v>
      </c>
      <c r="T31" s="11">
        <v>2566</v>
      </c>
      <c r="U31" s="192" t="s">
        <v>36</v>
      </c>
    </row>
    <row r="32" spans="1:21" ht="18" customHeight="1" x14ac:dyDescent="0.2">
      <c r="A32" s="29" t="s">
        <v>36</v>
      </c>
      <c r="B32" s="211"/>
      <c r="C32" s="96" t="s">
        <v>47</v>
      </c>
      <c r="D32" s="28"/>
      <c r="E32" s="29"/>
      <c r="F32" s="29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193"/>
    </row>
    <row r="33" spans="1:22" ht="18" customHeight="1" x14ac:dyDescent="0.2">
      <c r="A33" s="15">
        <v>14</v>
      </c>
      <c r="B33" s="15">
        <v>1</v>
      </c>
      <c r="C33" s="13" t="s">
        <v>66</v>
      </c>
      <c r="D33" s="14" t="s">
        <v>54</v>
      </c>
      <c r="E33" s="15">
        <v>1</v>
      </c>
      <c r="F33" s="15">
        <v>1</v>
      </c>
      <c r="G33" s="16">
        <f>33560*12</f>
        <v>402720</v>
      </c>
      <c r="H33" s="16">
        <v>42000</v>
      </c>
      <c r="I33" s="15">
        <v>1</v>
      </c>
      <c r="J33" s="15">
        <v>1</v>
      </c>
      <c r="K33" s="15">
        <v>1</v>
      </c>
      <c r="L33" s="14" t="s">
        <v>3</v>
      </c>
      <c r="M33" s="14" t="s">
        <v>3</v>
      </c>
      <c r="N33" s="14" t="s">
        <v>3</v>
      </c>
      <c r="O33" s="17">
        <v>13440</v>
      </c>
      <c r="P33" s="17">
        <v>13080</v>
      </c>
      <c r="Q33" s="17">
        <v>13080</v>
      </c>
      <c r="R33" s="17">
        <f>G33+H33+O33</f>
        <v>458160</v>
      </c>
      <c r="S33" s="17">
        <f t="shared" ref="S33" si="11">R33+P33</f>
        <v>471240</v>
      </c>
      <c r="T33" s="17">
        <f t="shared" ref="T33" si="12">S33+Q33</f>
        <v>484320</v>
      </c>
      <c r="U33" s="194">
        <v>33560</v>
      </c>
    </row>
    <row r="34" spans="1:22" ht="18" customHeight="1" x14ac:dyDescent="0.2">
      <c r="A34" s="15">
        <v>15</v>
      </c>
      <c r="B34" s="15">
        <v>2</v>
      </c>
      <c r="C34" s="13" t="s">
        <v>67</v>
      </c>
      <c r="D34" s="14" t="s">
        <v>60</v>
      </c>
      <c r="E34" s="15">
        <v>1</v>
      </c>
      <c r="F34" s="15">
        <v>1</v>
      </c>
      <c r="G34" s="16">
        <f>25660*12</f>
        <v>307920</v>
      </c>
      <c r="H34" s="16"/>
      <c r="I34" s="15">
        <v>1</v>
      </c>
      <c r="J34" s="15">
        <v>1</v>
      </c>
      <c r="K34" s="15">
        <v>1</v>
      </c>
      <c r="L34" s="14" t="s">
        <v>3</v>
      </c>
      <c r="M34" s="14" t="s">
        <v>3</v>
      </c>
      <c r="N34" s="14" t="s">
        <v>3</v>
      </c>
      <c r="O34" s="17">
        <v>11040</v>
      </c>
      <c r="P34" s="17">
        <v>10920</v>
      </c>
      <c r="Q34" s="17">
        <v>11280</v>
      </c>
      <c r="R34" s="17">
        <f t="shared" ref="R34:R37" si="13">G34+H34+O34</f>
        <v>318960</v>
      </c>
      <c r="S34" s="17">
        <f t="shared" ref="S34:S37" si="14">R34+P34</f>
        <v>329880</v>
      </c>
      <c r="T34" s="17">
        <f t="shared" ref="T34:T37" si="15">S34+Q34</f>
        <v>341160</v>
      </c>
      <c r="U34" s="194">
        <v>25660</v>
      </c>
    </row>
    <row r="35" spans="1:22" ht="18" customHeight="1" x14ac:dyDescent="0.2">
      <c r="A35" s="15">
        <v>16</v>
      </c>
      <c r="B35" s="15">
        <v>3</v>
      </c>
      <c r="C35" s="13" t="s">
        <v>68</v>
      </c>
      <c r="D35" s="14" t="s">
        <v>62</v>
      </c>
      <c r="E35" s="15">
        <v>1</v>
      </c>
      <c r="F35" s="15">
        <v>1</v>
      </c>
      <c r="G35" s="16">
        <f>11510*12</f>
        <v>138120</v>
      </c>
      <c r="H35" s="16"/>
      <c r="I35" s="15">
        <v>1</v>
      </c>
      <c r="J35" s="15">
        <v>1</v>
      </c>
      <c r="K35" s="15">
        <v>1</v>
      </c>
      <c r="L35" s="14" t="s">
        <v>3</v>
      </c>
      <c r="M35" s="14" t="s">
        <v>3</v>
      </c>
      <c r="N35" s="14" t="s">
        <v>3</v>
      </c>
      <c r="O35" s="17">
        <v>5400</v>
      </c>
      <c r="P35" s="17">
        <v>6120</v>
      </c>
      <c r="Q35" s="17">
        <v>6000</v>
      </c>
      <c r="R35" s="17">
        <f t="shared" si="13"/>
        <v>143520</v>
      </c>
      <c r="S35" s="17">
        <f t="shared" si="14"/>
        <v>149640</v>
      </c>
      <c r="T35" s="17">
        <f t="shared" si="15"/>
        <v>155640</v>
      </c>
      <c r="U35" s="22">
        <v>11510</v>
      </c>
    </row>
    <row r="36" spans="1:22" ht="18" customHeight="1" x14ac:dyDescent="0.2">
      <c r="A36" s="15">
        <v>17</v>
      </c>
      <c r="B36" s="15">
        <v>4</v>
      </c>
      <c r="C36" s="13" t="s">
        <v>69</v>
      </c>
      <c r="D36" s="14" t="s">
        <v>64</v>
      </c>
      <c r="E36" s="15">
        <v>1</v>
      </c>
      <c r="F36" s="15" t="s">
        <v>4</v>
      </c>
      <c r="G36" s="16">
        <v>297900</v>
      </c>
      <c r="H36" s="16"/>
      <c r="I36" s="15">
        <v>1</v>
      </c>
      <c r="J36" s="15">
        <v>1</v>
      </c>
      <c r="K36" s="15">
        <v>1</v>
      </c>
      <c r="L36" s="14" t="s">
        <v>3</v>
      </c>
      <c r="M36" s="14" t="s">
        <v>3</v>
      </c>
      <c r="N36" s="14" t="s">
        <v>3</v>
      </c>
      <c r="O36" s="17">
        <v>9720</v>
      </c>
      <c r="P36" s="17">
        <v>9720</v>
      </c>
      <c r="Q36" s="17">
        <v>9720</v>
      </c>
      <c r="R36" s="17">
        <f t="shared" si="13"/>
        <v>307620</v>
      </c>
      <c r="S36" s="17">
        <f t="shared" si="14"/>
        <v>317340</v>
      </c>
      <c r="T36" s="17">
        <f t="shared" si="15"/>
        <v>327060</v>
      </c>
      <c r="U36" s="218" t="s">
        <v>151</v>
      </c>
    </row>
    <row r="37" spans="1:22" ht="18" customHeight="1" x14ac:dyDescent="0.2">
      <c r="A37" s="15">
        <v>18</v>
      </c>
      <c r="B37" s="15">
        <v>5</v>
      </c>
      <c r="C37" s="52" t="s">
        <v>139</v>
      </c>
      <c r="D37" s="15" t="s">
        <v>56</v>
      </c>
      <c r="E37" s="15">
        <v>1</v>
      </c>
      <c r="F37" s="15" t="s">
        <v>3</v>
      </c>
      <c r="G37" s="16">
        <v>355320</v>
      </c>
      <c r="H37" s="16"/>
      <c r="I37" s="15">
        <v>1</v>
      </c>
      <c r="J37" s="15">
        <v>1</v>
      </c>
      <c r="K37" s="15">
        <v>1</v>
      </c>
      <c r="L37" s="14" t="s">
        <v>3</v>
      </c>
      <c r="M37" s="14" t="s">
        <v>3</v>
      </c>
      <c r="N37" s="14" t="s">
        <v>3</v>
      </c>
      <c r="O37" s="21">
        <v>12000</v>
      </c>
      <c r="P37" s="21">
        <v>12000</v>
      </c>
      <c r="Q37" s="21">
        <v>12000</v>
      </c>
      <c r="R37" s="17">
        <f t="shared" si="13"/>
        <v>367320</v>
      </c>
      <c r="S37" s="17">
        <f t="shared" si="14"/>
        <v>379320</v>
      </c>
      <c r="T37" s="17">
        <f t="shared" si="15"/>
        <v>391320</v>
      </c>
      <c r="U37" s="201" t="s">
        <v>172</v>
      </c>
    </row>
    <row r="38" spans="1:22" ht="18" customHeight="1" x14ac:dyDescent="0.2">
      <c r="A38" s="15"/>
      <c r="B38" s="15"/>
      <c r="C38" s="31" t="s">
        <v>34</v>
      </c>
      <c r="D38" s="14"/>
      <c r="E38" s="15"/>
      <c r="F38" s="15"/>
      <c r="G38" s="16"/>
      <c r="H38" s="16"/>
      <c r="I38" s="16"/>
      <c r="J38" s="16"/>
      <c r="K38" s="16"/>
      <c r="L38" s="14"/>
      <c r="M38" s="14"/>
      <c r="N38" s="14"/>
      <c r="O38" s="17"/>
      <c r="P38" s="17"/>
      <c r="Q38" s="17"/>
      <c r="R38" s="17"/>
      <c r="S38" s="17"/>
      <c r="T38" s="17"/>
      <c r="U38" s="194"/>
    </row>
    <row r="39" spans="1:22" ht="18" customHeight="1" x14ac:dyDescent="0.2">
      <c r="A39" s="164">
        <v>19</v>
      </c>
      <c r="B39" s="164">
        <v>6</v>
      </c>
      <c r="C39" s="169" t="s">
        <v>91</v>
      </c>
      <c r="D39" s="14"/>
      <c r="E39" s="15">
        <v>1</v>
      </c>
      <c r="F39" s="15">
        <v>1</v>
      </c>
      <c r="G39" s="16">
        <f>14410*12</f>
        <v>172920</v>
      </c>
      <c r="H39" s="16"/>
      <c r="I39" s="16">
        <v>1</v>
      </c>
      <c r="J39" s="16">
        <v>1</v>
      </c>
      <c r="K39" s="16">
        <v>1</v>
      </c>
      <c r="L39" s="14" t="s">
        <v>3</v>
      </c>
      <c r="M39" s="14" t="s">
        <v>3</v>
      </c>
      <c r="N39" s="14" t="s">
        <v>3</v>
      </c>
      <c r="O39" s="17">
        <v>6960</v>
      </c>
      <c r="P39" s="17">
        <v>7200</v>
      </c>
      <c r="Q39" s="17">
        <v>7560</v>
      </c>
      <c r="R39" s="17">
        <f t="shared" ref="R39" si="16">G39+H39+O39</f>
        <v>179880</v>
      </c>
      <c r="S39" s="17">
        <f t="shared" ref="S39" si="17">R39+P39</f>
        <v>187080</v>
      </c>
      <c r="T39" s="17">
        <f t="shared" ref="T39" si="18">S39+Q39</f>
        <v>194640</v>
      </c>
      <c r="U39" s="194">
        <v>14410</v>
      </c>
    </row>
    <row r="40" spans="1:22" ht="18" customHeight="1" x14ac:dyDescent="0.2">
      <c r="A40" s="15">
        <v>20</v>
      </c>
      <c r="B40" s="15">
        <v>7</v>
      </c>
      <c r="C40" s="168" t="s">
        <v>112</v>
      </c>
      <c r="D40" s="14"/>
      <c r="E40" s="15">
        <v>1</v>
      </c>
      <c r="F40" s="15">
        <v>1</v>
      </c>
      <c r="G40" s="16">
        <f>11500*12</f>
        <v>138000</v>
      </c>
      <c r="H40" s="16"/>
      <c r="I40" s="15">
        <v>1</v>
      </c>
      <c r="J40" s="15">
        <v>1</v>
      </c>
      <c r="K40" s="15">
        <v>1</v>
      </c>
      <c r="L40" s="14" t="s">
        <v>3</v>
      </c>
      <c r="M40" s="14" t="s">
        <v>3</v>
      </c>
      <c r="N40" s="14" t="s">
        <v>3</v>
      </c>
      <c r="O40" s="21">
        <v>5520</v>
      </c>
      <c r="P40" s="21">
        <v>5760</v>
      </c>
      <c r="Q40" s="21">
        <v>6000</v>
      </c>
      <c r="R40" s="17">
        <f t="shared" ref="R40" si="19">G40+H40+O40</f>
        <v>143520</v>
      </c>
      <c r="S40" s="17">
        <f t="shared" ref="S40" si="20">R40+P40</f>
        <v>149280</v>
      </c>
      <c r="T40" s="17">
        <f t="shared" ref="T40" si="21">S40+Q40</f>
        <v>155280</v>
      </c>
      <c r="U40" s="194">
        <v>11500</v>
      </c>
    </row>
    <row r="41" spans="1:22" ht="18" customHeight="1" x14ac:dyDescent="0.2">
      <c r="A41" s="44"/>
      <c r="B41" s="44"/>
      <c r="C41" s="12" t="s">
        <v>5</v>
      </c>
      <c r="D41" s="23"/>
      <c r="E41" s="12">
        <f t="shared" ref="E41:K41" si="22">SUM(E33:E40)</f>
        <v>7</v>
      </c>
      <c r="F41" s="12">
        <f t="shared" si="22"/>
        <v>5</v>
      </c>
      <c r="G41" s="25">
        <f t="shared" si="22"/>
        <v>1812900</v>
      </c>
      <c r="H41" s="25">
        <f t="shared" si="22"/>
        <v>42000</v>
      </c>
      <c r="I41" s="25">
        <f t="shared" si="22"/>
        <v>7</v>
      </c>
      <c r="J41" s="25">
        <f t="shared" si="22"/>
        <v>7</v>
      </c>
      <c r="K41" s="25">
        <f t="shared" si="22"/>
        <v>7</v>
      </c>
      <c r="L41" s="32" t="s">
        <v>3</v>
      </c>
      <c r="M41" s="32" t="s">
        <v>3</v>
      </c>
      <c r="N41" s="25" t="s">
        <v>4</v>
      </c>
      <c r="O41" s="24">
        <f t="shared" ref="O41:U41" si="23">SUM(O33:O40)</f>
        <v>64080</v>
      </c>
      <c r="P41" s="24">
        <f t="shared" si="23"/>
        <v>64800</v>
      </c>
      <c r="Q41" s="24">
        <f t="shared" si="23"/>
        <v>65640</v>
      </c>
      <c r="R41" s="24">
        <f t="shared" si="23"/>
        <v>1918980</v>
      </c>
      <c r="S41" s="24">
        <f t="shared" si="23"/>
        <v>1983780</v>
      </c>
      <c r="T41" s="24">
        <f t="shared" si="23"/>
        <v>2049420</v>
      </c>
      <c r="U41" s="24">
        <f t="shared" si="23"/>
        <v>96640</v>
      </c>
      <c r="V41" s="103"/>
    </row>
    <row r="42" spans="1:22" ht="18" customHeight="1" x14ac:dyDescent="0.2">
      <c r="A42" s="15" t="s">
        <v>36</v>
      </c>
      <c r="B42" s="18"/>
      <c r="C42" s="33" t="s">
        <v>96</v>
      </c>
      <c r="D42" s="34"/>
      <c r="E42" s="18"/>
      <c r="F42" s="18"/>
      <c r="G42" s="35"/>
      <c r="H42" s="35"/>
      <c r="I42" s="35"/>
      <c r="J42" s="35"/>
      <c r="K42" s="35"/>
      <c r="L42" s="18"/>
      <c r="M42" s="18"/>
      <c r="N42" s="18"/>
      <c r="O42" s="36"/>
      <c r="P42" s="36"/>
      <c r="Q42" s="37"/>
      <c r="R42" s="36"/>
      <c r="S42" s="36"/>
      <c r="T42" s="36"/>
      <c r="U42" s="193"/>
    </row>
    <row r="43" spans="1:22" ht="18" customHeight="1" x14ac:dyDescent="0.2">
      <c r="A43" s="15">
        <v>21</v>
      </c>
      <c r="B43" s="15">
        <v>1</v>
      </c>
      <c r="C43" s="38" t="s">
        <v>70</v>
      </c>
      <c r="D43" s="14" t="s">
        <v>54</v>
      </c>
      <c r="E43" s="15">
        <v>1</v>
      </c>
      <c r="F43" s="15" t="s">
        <v>3</v>
      </c>
      <c r="G43" s="39">
        <f>32800*12</f>
        <v>393600</v>
      </c>
      <c r="H43" s="39">
        <v>42000</v>
      </c>
      <c r="I43" s="15">
        <v>1</v>
      </c>
      <c r="J43" s="15">
        <v>1</v>
      </c>
      <c r="K43" s="15">
        <v>1</v>
      </c>
      <c r="L43" s="14" t="s">
        <v>3</v>
      </c>
      <c r="M43" s="14" t="s">
        <v>3</v>
      </c>
      <c r="N43" s="14" t="s">
        <v>3</v>
      </c>
      <c r="O43" s="17">
        <v>13620</v>
      </c>
      <c r="P43" s="17">
        <v>13620</v>
      </c>
      <c r="Q43" s="17">
        <v>13620</v>
      </c>
      <c r="R43" s="17">
        <f>G43+H43+O43</f>
        <v>449220</v>
      </c>
      <c r="S43" s="17">
        <f t="shared" ref="S43" si="24">R43+P43</f>
        <v>462840</v>
      </c>
      <c r="T43" s="17">
        <f t="shared" ref="T43" si="25">S43+Q43</f>
        <v>476460</v>
      </c>
      <c r="U43" s="218" t="s">
        <v>151</v>
      </c>
    </row>
    <row r="44" spans="1:22" ht="18" customHeight="1" x14ac:dyDescent="0.2">
      <c r="A44" s="15">
        <v>22</v>
      </c>
      <c r="B44" s="15">
        <v>2</v>
      </c>
      <c r="C44" s="13" t="s">
        <v>71</v>
      </c>
      <c r="D44" s="40" t="s">
        <v>60</v>
      </c>
      <c r="E44" s="15">
        <v>1</v>
      </c>
      <c r="F44" s="15">
        <v>1</v>
      </c>
      <c r="G44" s="16">
        <f>29340*12</f>
        <v>352080</v>
      </c>
      <c r="H44" s="16"/>
      <c r="I44" s="15">
        <v>1</v>
      </c>
      <c r="J44" s="15">
        <v>1</v>
      </c>
      <c r="K44" s="15">
        <v>1</v>
      </c>
      <c r="L44" s="14" t="s">
        <v>3</v>
      </c>
      <c r="M44" s="14" t="s">
        <v>3</v>
      </c>
      <c r="N44" s="14" t="s">
        <v>3</v>
      </c>
      <c r="O44" s="17">
        <v>11400</v>
      </c>
      <c r="P44" s="17">
        <v>11640</v>
      </c>
      <c r="Q44" s="17">
        <v>12120</v>
      </c>
      <c r="R44" s="17">
        <f t="shared" ref="R44:R45" si="26">G44+H44+O44</f>
        <v>363480</v>
      </c>
      <c r="S44" s="17">
        <f t="shared" ref="S44:S45" si="27">R44+P44</f>
        <v>375120</v>
      </c>
      <c r="T44" s="17">
        <f t="shared" ref="T44:T45" si="28">S44+Q44</f>
        <v>387240</v>
      </c>
      <c r="U44" s="194">
        <v>29340</v>
      </c>
    </row>
    <row r="45" spans="1:22" ht="18" customHeight="1" x14ac:dyDescent="0.2">
      <c r="A45" s="15">
        <v>23</v>
      </c>
      <c r="B45" s="15">
        <v>3</v>
      </c>
      <c r="C45" s="13" t="s">
        <v>71</v>
      </c>
      <c r="D45" s="14" t="s">
        <v>64</v>
      </c>
      <c r="E45" s="15">
        <v>1</v>
      </c>
      <c r="F45" s="15" t="s">
        <v>3</v>
      </c>
      <c r="G45" s="16">
        <v>297900</v>
      </c>
      <c r="H45" s="16"/>
      <c r="I45" s="15">
        <v>1</v>
      </c>
      <c r="J45" s="15">
        <v>1</v>
      </c>
      <c r="K45" s="15">
        <v>1</v>
      </c>
      <c r="L45" s="14" t="s">
        <v>3</v>
      </c>
      <c r="M45" s="14" t="s">
        <v>3</v>
      </c>
      <c r="N45" s="14" t="s">
        <v>3</v>
      </c>
      <c r="O45" s="17">
        <v>9720</v>
      </c>
      <c r="P45" s="17">
        <v>9720</v>
      </c>
      <c r="Q45" s="17">
        <v>9720</v>
      </c>
      <c r="R45" s="17">
        <f t="shared" si="26"/>
        <v>307620</v>
      </c>
      <c r="S45" s="17">
        <f t="shared" si="27"/>
        <v>317340</v>
      </c>
      <c r="T45" s="17">
        <f t="shared" si="28"/>
        <v>327060</v>
      </c>
      <c r="U45" s="218" t="s">
        <v>151</v>
      </c>
    </row>
    <row r="46" spans="1:22" ht="18" customHeight="1" x14ac:dyDescent="0.2">
      <c r="A46" s="15"/>
      <c r="B46" s="15"/>
      <c r="C46" s="33" t="s">
        <v>34</v>
      </c>
      <c r="D46" s="40"/>
      <c r="E46" s="15"/>
      <c r="F46" s="15"/>
      <c r="G46" s="16"/>
      <c r="H46" s="16"/>
      <c r="I46" s="16"/>
      <c r="J46" s="16"/>
      <c r="K46" s="16"/>
      <c r="L46" s="14"/>
      <c r="M46" s="14"/>
      <c r="N46" s="14"/>
      <c r="O46" s="17"/>
      <c r="P46" s="17"/>
      <c r="Q46" s="17"/>
      <c r="R46" s="17"/>
      <c r="S46" s="17"/>
      <c r="T46" s="17"/>
      <c r="U46" s="194"/>
    </row>
    <row r="47" spans="1:22" ht="18" customHeight="1" x14ac:dyDescent="0.2">
      <c r="A47" s="164">
        <v>24</v>
      </c>
      <c r="B47" s="164">
        <v>4</v>
      </c>
      <c r="C47" s="167" t="s">
        <v>92</v>
      </c>
      <c r="D47" s="40"/>
      <c r="E47" s="15">
        <v>1</v>
      </c>
      <c r="F47" s="15" t="s">
        <v>3</v>
      </c>
      <c r="G47" s="16">
        <v>138000</v>
      </c>
      <c r="H47" s="16"/>
      <c r="I47" s="15">
        <v>1</v>
      </c>
      <c r="J47" s="15">
        <v>1</v>
      </c>
      <c r="K47" s="15">
        <v>1</v>
      </c>
      <c r="L47" s="14" t="s">
        <v>3</v>
      </c>
      <c r="M47" s="14" t="s">
        <v>3</v>
      </c>
      <c r="N47" s="14" t="s">
        <v>3</v>
      </c>
      <c r="O47" s="21">
        <v>0</v>
      </c>
      <c r="P47" s="21">
        <v>5760</v>
      </c>
      <c r="Q47" s="21">
        <v>6000</v>
      </c>
      <c r="R47" s="17">
        <f t="shared" ref="R47:R50" si="29">G47+H47+O47</f>
        <v>138000</v>
      </c>
      <c r="S47" s="17">
        <f t="shared" ref="S47:S50" si="30">R47+P47</f>
        <v>143760</v>
      </c>
      <c r="T47" s="17">
        <f t="shared" ref="T47:T50" si="31">S47+Q47</f>
        <v>149760</v>
      </c>
      <c r="U47" s="201" t="s">
        <v>172</v>
      </c>
    </row>
    <row r="48" spans="1:22" ht="18" customHeight="1" x14ac:dyDescent="0.2">
      <c r="A48" s="164">
        <v>25</v>
      </c>
      <c r="B48" s="164">
        <v>5</v>
      </c>
      <c r="C48" s="167" t="s">
        <v>170</v>
      </c>
      <c r="D48" s="40"/>
      <c r="E48" s="15">
        <v>1</v>
      </c>
      <c r="F48" s="15">
        <v>1</v>
      </c>
      <c r="G48" s="16">
        <f>14690*12</f>
        <v>176280</v>
      </c>
      <c r="H48" s="16"/>
      <c r="I48" s="15">
        <v>1</v>
      </c>
      <c r="J48" s="15">
        <v>1</v>
      </c>
      <c r="K48" s="15">
        <v>1</v>
      </c>
      <c r="L48" s="14" t="s">
        <v>3</v>
      </c>
      <c r="M48" s="14" t="s">
        <v>3</v>
      </c>
      <c r="N48" s="14" t="s">
        <v>3</v>
      </c>
      <c r="O48" s="21">
        <v>7080</v>
      </c>
      <c r="P48" s="21">
        <v>7440</v>
      </c>
      <c r="Q48" s="21">
        <v>7680</v>
      </c>
      <c r="R48" s="17">
        <f t="shared" si="29"/>
        <v>183360</v>
      </c>
      <c r="S48" s="17">
        <f t="shared" si="30"/>
        <v>190800</v>
      </c>
      <c r="T48" s="17">
        <f t="shared" si="31"/>
        <v>198480</v>
      </c>
      <c r="U48" s="194">
        <v>14690</v>
      </c>
    </row>
    <row r="49" spans="1:22" ht="18" customHeight="1" x14ac:dyDescent="0.2">
      <c r="A49" s="164">
        <v>26</v>
      </c>
      <c r="B49" s="164">
        <v>6</v>
      </c>
      <c r="C49" s="165" t="s">
        <v>113</v>
      </c>
      <c r="D49" s="14"/>
      <c r="E49" s="15">
        <v>1</v>
      </c>
      <c r="F49" s="15">
        <v>1</v>
      </c>
      <c r="G49" s="16">
        <f>9870*12</f>
        <v>118440</v>
      </c>
      <c r="H49" s="16"/>
      <c r="I49" s="15">
        <v>1</v>
      </c>
      <c r="J49" s="15">
        <v>1</v>
      </c>
      <c r="K49" s="15">
        <v>1</v>
      </c>
      <c r="L49" s="14" t="s">
        <v>3</v>
      </c>
      <c r="M49" s="14" t="s">
        <v>3</v>
      </c>
      <c r="N49" s="14" t="s">
        <v>3</v>
      </c>
      <c r="O49" s="21">
        <v>4800</v>
      </c>
      <c r="P49" s="21">
        <v>5040</v>
      </c>
      <c r="Q49" s="21">
        <v>5160</v>
      </c>
      <c r="R49" s="17">
        <f t="shared" si="29"/>
        <v>123240</v>
      </c>
      <c r="S49" s="17">
        <f t="shared" si="30"/>
        <v>128280</v>
      </c>
      <c r="T49" s="17">
        <f t="shared" si="31"/>
        <v>133440</v>
      </c>
      <c r="U49" s="194">
        <v>9870</v>
      </c>
    </row>
    <row r="50" spans="1:22" ht="18" customHeight="1" x14ac:dyDescent="0.2">
      <c r="A50" s="164">
        <v>27</v>
      </c>
      <c r="B50" s="164">
        <v>7</v>
      </c>
      <c r="C50" s="165" t="s">
        <v>90</v>
      </c>
      <c r="D50" s="14"/>
      <c r="E50" s="15">
        <v>1</v>
      </c>
      <c r="F50" s="15">
        <v>1</v>
      </c>
      <c r="G50" s="16">
        <f>11500*12</f>
        <v>138000</v>
      </c>
      <c r="H50" s="16"/>
      <c r="I50" s="15">
        <v>1</v>
      </c>
      <c r="J50" s="15">
        <v>1</v>
      </c>
      <c r="K50" s="15">
        <v>1</v>
      </c>
      <c r="L50" s="14" t="s">
        <v>3</v>
      </c>
      <c r="M50" s="14" t="s">
        <v>3</v>
      </c>
      <c r="N50" s="14" t="s">
        <v>3</v>
      </c>
      <c r="O50" s="21">
        <v>5520</v>
      </c>
      <c r="P50" s="21">
        <v>5760</v>
      </c>
      <c r="Q50" s="21">
        <v>6000</v>
      </c>
      <c r="R50" s="17">
        <f t="shared" si="29"/>
        <v>143520</v>
      </c>
      <c r="S50" s="17">
        <f t="shared" si="30"/>
        <v>149280</v>
      </c>
      <c r="T50" s="17">
        <f t="shared" si="31"/>
        <v>155280</v>
      </c>
      <c r="U50" s="194">
        <v>11500</v>
      </c>
    </row>
    <row r="51" spans="1:22" ht="18" customHeight="1" x14ac:dyDescent="0.2">
      <c r="A51" s="15"/>
      <c r="B51" s="48"/>
      <c r="C51" s="33" t="s">
        <v>35</v>
      </c>
      <c r="D51" s="40"/>
      <c r="E51" s="15"/>
      <c r="F51" s="15"/>
      <c r="G51" s="16"/>
      <c r="H51" s="16"/>
      <c r="I51" s="15"/>
      <c r="J51" s="15"/>
      <c r="K51" s="15"/>
      <c r="L51" s="14"/>
      <c r="M51" s="14"/>
      <c r="N51" s="14"/>
      <c r="O51" s="21"/>
      <c r="P51" s="21"/>
      <c r="Q51" s="21"/>
      <c r="R51" s="17"/>
      <c r="S51" s="17"/>
      <c r="T51" s="17"/>
      <c r="U51" s="194"/>
    </row>
    <row r="52" spans="1:22" ht="18" customHeight="1" x14ac:dyDescent="0.2">
      <c r="A52" s="15">
        <v>28</v>
      </c>
      <c r="B52" s="15">
        <v>8</v>
      </c>
      <c r="C52" s="13" t="s">
        <v>72</v>
      </c>
      <c r="D52" s="40"/>
      <c r="E52" s="15">
        <v>1</v>
      </c>
      <c r="F52" s="15">
        <v>1</v>
      </c>
      <c r="G52" s="16">
        <v>108000</v>
      </c>
      <c r="H52" s="16"/>
      <c r="I52" s="15">
        <v>1</v>
      </c>
      <c r="J52" s="15">
        <v>1</v>
      </c>
      <c r="K52" s="15">
        <v>1</v>
      </c>
      <c r="L52" s="14" t="s">
        <v>3</v>
      </c>
      <c r="M52" s="14" t="s">
        <v>3</v>
      </c>
      <c r="N52" s="14" t="s">
        <v>3</v>
      </c>
      <c r="O52" s="21">
        <v>0</v>
      </c>
      <c r="P52" s="21">
        <v>0</v>
      </c>
      <c r="Q52" s="21">
        <v>0</v>
      </c>
      <c r="R52" s="17">
        <f>G52+O52</f>
        <v>108000</v>
      </c>
      <c r="S52" s="17">
        <f t="shared" ref="S52:S54" si="32">R52+P52</f>
        <v>108000</v>
      </c>
      <c r="T52" s="104">
        <f t="shared" ref="T52:T54" si="33">S52+Q52</f>
        <v>108000</v>
      </c>
      <c r="U52" s="201" t="s">
        <v>172</v>
      </c>
      <c r="V52" s="47"/>
    </row>
    <row r="53" spans="1:22" ht="18" customHeight="1" x14ac:dyDescent="0.2">
      <c r="A53" s="15">
        <v>29</v>
      </c>
      <c r="B53" s="15">
        <v>9</v>
      </c>
      <c r="C53" s="13" t="s">
        <v>72</v>
      </c>
      <c r="D53" s="15"/>
      <c r="E53" s="15">
        <v>1</v>
      </c>
      <c r="F53" s="15" t="s">
        <v>3</v>
      </c>
      <c r="G53" s="16">
        <v>108000</v>
      </c>
      <c r="H53" s="16"/>
      <c r="I53" s="15">
        <v>1</v>
      </c>
      <c r="J53" s="15">
        <v>1</v>
      </c>
      <c r="K53" s="15">
        <v>1</v>
      </c>
      <c r="L53" s="14" t="s">
        <v>3</v>
      </c>
      <c r="M53" s="14" t="s">
        <v>3</v>
      </c>
      <c r="N53" s="14" t="s">
        <v>3</v>
      </c>
      <c r="O53" s="21">
        <v>0</v>
      </c>
      <c r="P53" s="21">
        <v>0</v>
      </c>
      <c r="Q53" s="21">
        <v>0</v>
      </c>
      <c r="R53" s="17">
        <v>108000</v>
      </c>
      <c r="S53" s="17">
        <f t="shared" si="32"/>
        <v>108000</v>
      </c>
      <c r="T53" s="17">
        <f t="shared" si="33"/>
        <v>108000</v>
      </c>
      <c r="U53" s="201">
        <v>9000</v>
      </c>
    </row>
    <row r="54" spans="1:22" ht="18" customHeight="1" x14ac:dyDescent="0.2">
      <c r="A54" s="44">
        <v>30</v>
      </c>
      <c r="B54" s="44">
        <v>10</v>
      </c>
      <c r="C54" s="188" t="s">
        <v>107</v>
      </c>
      <c r="D54" s="15"/>
      <c r="E54" s="15">
        <v>1</v>
      </c>
      <c r="F54" s="15">
        <v>1</v>
      </c>
      <c r="G54" s="16">
        <v>108000</v>
      </c>
      <c r="H54" s="16"/>
      <c r="I54" s="15">
        <v>1</v>
      </c>
      <c r="J54" s="15">
        <v>1</v>
      </c>
      <c r="K54" s="15">
        <v>1</v>
      </c>
      <c r="L54" s="14" t="s">
        <v>3</v>
      </c>
      <c r="M54" s="14" t="s">
        <v>3</v>
      </c>
      <c r="N54" s="14" t="s">
        <v>3</v>
      </c>
      <c r="O54" s="21">
        <v>0</v>
      </c>
      <c r="P54" s="21">
        <v>0</v>
      </c>
      <c r="Q54" s="21">
        <v>0</v>
      </c>
      <c r="R54" s="17">
        <v>108000</v>
      </c>
      <c r="S54" s="17">
        <f t="shared" si="32"/>
        <v>108000</v>
      </c>
      <c r="T54" s="17">
        <f t="shared" si="33"/>
        <v>108000</v>
      </c>
      <c r="U54" s="194">
        <v>9000</v>
      </c>
    </row>
    <row r="55" spans="1:22" ht="18" customHeight="1" x14ac:dyDescent="0.2">
      <c r="A55" s="15"/>
      <c r="B55" s="15"/>
      <c r="C55" s="7" t="s">
        <v>5</v>
      </c>
      <c r="D55" s="41"/>
      <c r="E55" s="7">
        <f>SUM(E43:E54)</f>
        <v>10</v>
      </c>
      <c r="F55" s="7">
        <f>SUM(F43:F54)</f>
        <v>6</v>
      </c>
      <c r="G55" s="42">
        <f>SUM(G43:G54)</f>
        <v>1938300</v>
      </c>
      <c r="H55" s="42">
        <f>SUM(H43:H54)</f>
        <v>42000</v>
      </c>
      <c r="I55" s="42">
        <f>SUM(I43:I52)</f>
        <v>8</v>
      </c>
      <c r="J55" s="42">
        <f>SUM(J43:J52)</f>
        <v>8</v>
      </c>
      <c r="K55" s="42">
        <f>SUM(K43:K52)</f>
        <v>8</v>
      </c>
      <c r="L55" s="32" t="s">
        <v>3</v>
      </c>
      <c r="M55" s="41" t="s">
        <v>4</v>
      </c>
      <c r="N55" s="41" t="s">
        <v>4</v>
      </c>
      <c r="O55" s="43">
        <f t="shared" ref="O55:U55" si="34">SUM(O43:O54)</f>
        <v>52140</v>
      </c>
      <c r="P55" s="43">
        <f t="shared" si="34"/>
        <v>58980</v>
      </c>
      <c r="Q55" s="43">
        <f t="shared" si="34"/>
        <v>60300</v>
      </c>
      <c r="R55" s="43">
        <f t="shared" si="34"/>
        <v>2032440</v>
      </c>
      <c r="S55" s="43">
        <f t="shared" si="34"/>
        <v>2091420</v>
      </c>
      <c r="T55" s="43">
        <f t="shared" si="34"/>
        <v>2151720</v>
      </c>
      <c r="U55" s="24">
        <f t="shared" si="34"/>
        <v>83400</v>
      </c>
    </row>
    <row r="56" spans="1:22" s="47" customFormat="1" ht="8.25" customHeight="1" x14ac:dyDescent="0.2">
      <c r="A56" s="89"/>
      <c r="B56" s="89"/>
      <c r="C56" s="90"/>
      <c r="D56" s="91"/>
      <c r="E56" s="217"/>
      <c r="F56" s="92"/>
      <c r="G56" s="92"/>
      <c r="H56" s="92"/>
      <c r="I56" s="92"/>
      <c r="J56" s="92"/>
      <c r="K56" s="92"/>
      <c r="L56" s="93"/>
      <c r="M56" s="93"/>
      <c r="N56" s="94"/>
      <c r="O56" s="95"/>
      <c r="P56" s="95"/>
      <c r="Q56" s="95"/>
      <c r="R56" s="95"/>
      <c r="S56" s="95"/>
      <c r="T56" s="95"/>
      <c r="U56" s="196"/>
    </row>
    <row r="57" spans="1:22" s="47" customFormat="1" ht="25.5" customHeight="1" x14ac:dyDescent="0.2">
      <c r="A57" s="72"/>
      <c r="B57" s="72"/>
      <c r="D57" s="86"/>
      <c r="E57" s="72"/>
      <c r="F57" s="72"/>
      <c r="G57" s="87"/>
      <c r="H57" s="87"/>
      <c r="I57" s="72"/>
      <c r="J57" s="72"/>
      <c r="K57" s="72"/>
      <c r="L57" s="86"/>
      <c r="M57" s="86"/>
      <c r="N57" s="86"/>
      <c r="O57" s="88"/>
      <c r="P57" s="88"/>
      <c r="Q57" s="88"/>
      <c r="R57" s="88"/>
      <c r="S57" s="88"/>
      <c r="T57" s="88"/>
      <c r="U57" s="197">
        <v>23</v>
      </c>
    </row>
    <row r="58" spans="1:22" ht="20.25" customHeight="1" x14ac:dyDescent="0.2">
      <c r="A58" s="47"/>
      <c r="B58" s="47"/>
      <c r="C58" s="48"/>
      <c r="D58" s="49"/>
      <c r="E58" s="48"/>
      <c r="F58" s="48"/>
      <c r="G58" s="50"/>
      <c r="H58" s="50"/>
      <c r="I58" s="50"/>
      <c r="J58" s="50"/>
      <c r="K58" s="50"/>
      <c r="L58" s="49"/>
      <c r="M58" s="49"/>
      <c r="N58" s="49"/>
      <c r="O58" s="50"/>
      <c r="P58" s="50"/>
      <c r="Q58" s="50"/>
      <c r="R58" s="50"/>
      <c r="S58" s="50"/>
      <c r="T58" s="27" t="s">
        <v>36</v>
      </c>
    </row>
    <row r="59" spans="1:22" ht="18.75" customHeight="1" x14ac:dyDescent="0.2">
      <c r="A59" s="29" t="s">
        <v>36</v>
      </c>
      <c r="B59" s="211" t="s">
        <v>146</v>
      </c>
      <c r="C59" s="211" t="s">
        <v>36</v>
      </c>
      <c r="D59" s="7" t="s">
        <v>36</v>
      </c>
      <c r="E59" s="216"/>
      <c r="F59" s="247" t="s">
        <v>74</v>
      </c>
      <c r="G59" s="248"/>
      <c r="H59" s="246"/>
      <c r="I59" s="249" t="s">
        <v>75</v>
      </c>
      <c r="J59" s="250"/>
      <c r="K59" s="251"/>
      <c r="L59" s="244" t="s">
        <v>77</v>
      </c>
      <c r="M59" s="245"/>
      <c r="N59" s="246"/>
      <c r="O59" s="244" t="s">
        <v>19</v>
      </c>
      <c r="P59" s="245"/>
      <c r="Q59" s="246"/>
      <c r="R59" s="244" t="s">
        <v>20</v>
      </c>
      <c r="S59" s="245"/>
      <c r="T59" s="246"/>
      <c r="U59" s="198" t="s">
        <v>14</v>
      </c>
    </row>
    <row r="60" spans="1:22" ht="18.75" customHeight="1" x14ac:dyDescent="0.2">
      <c r="A60" s="15" t="s">
        <v>7</v>
      </c>
      <c r="B60" s="105" t="s">
        <v>147</v>
      </c>
      <c r="C60" s="105" t="s">
        <v>8</v>
      </c>
      <c r="D60" s="18" t="s">
        <v>93</v>
      </c>
      <c r="E60" s="181" t="s">
        <v>9</v>
      </c>
      <c r="F60" s="183" t="s">
        <v>9</v>
      </c>
      <c r="G60" s="177" t="s">
        <v>143</v>
      </c>
      <c r="H60" s="7" t="s">
        <v>145</v>
      </c>
      <c r="I60" s="239" t="s">
        <v>76</v>
      </c>
      <c r="J60" s="239"/>
      <c r="K60" s="240"/>
      <c r="L60" s="241" t="s">
        <v>2</v>
      </c>
      <c r="M60" s="242"/>
      <c r="N60" s="243"/>
      <c r="O60" s="213"/>
      <c r="P60" s="214"/>
      <c r="Q60" s="215"/>
      <c r="R60" s="213"/>
      <c r="S60" s="214"/>
      <c r="T60" s="215"/>
      <c r="U60" s="199" t="s">
        <v>15</v>
      </c>
    </row>
    <row r="61" spans="1:22" ht="18.75" customHeight="1" x14ac:dyDescent="0.2">
      <c r="A61" s="44"/>
      <c r="B61" s="11" t="s">
        <v>7</v>
      </c>
      <c r="C61" s="10"/>
      <c r="D61" s="11" t="s">
        <v>36</v>
      </c>
      <c r="E61" s="182" t="s">
        <v>11</v>
      </c>
      <c r="F61" s="184" t="s">
        <v>22</v>
      </c>
      <c r="G61" s="213" t="s">
        <v>144</v>
      </c>
      <c r="H61" s="140" t="s">
        <v>10</v>
      </c>
      <c r="I61" s="139">
        <v>2564</v>
      </c>
      <c r="J61" s="139">
        <v>2565</v>
      </c>
      <c r="K61" s="139">
        <v>2566</v>
      </c>
      <c r="L61" s="139">
        <v>2564</v>
      </c>
      <c r="M61" s="139">
        <v>2565</v>
      </c>
      <c r="N61" s="139">
        <v>2566</v>
      </c>
      <c r="O61" s="11">
        <v>2564</v>
      </c>
      <c r="P61" s="11">
        <v>2565</v>
      </c>
      <c r="Q61" s="11">
        <v>2566</v>
      </c>
      <c r="R61" s="11">
        <v>2564</v>
      </c>
      <c r="S61" s="11">
        <v>2565</v>
      </c>
      <c r="T61" s="11">
        <v>2566</v>
      </c>
      <c r="U61" s="200" t="s">
        <v>36</v>
      </c>
    </row>
    <row r="62" spans="1:22" ht="18.75" customHeight="1" x14ac:dyDescent="0.2">
      <c r="A62" s="220" t="s">
        <v>36</v>
      </c>
      <c r="B62" s="106"/>
      <c r="C62" s="142" t="s">
        <v>97</v>
      </c>
      <c r="D62" s="41"/>
      <c r="E62" s="7"/>
      <c r="F62" s="18"/>
      <c r="G62" s="35"/>
      <c r="H62" s="35"/>
      <c r="I62" s="42"/>
      <c r="J62" s="42"/>
      <c r="K62" s="42"/>
      <c r="L62" s="41"/>
      <c r="M62" s="41"/>
      <c r="N62" s="41"/>
      <c r="O62" s="43"/>
      <c r="P62" s="43"/>
      <c r="Q62" s="43"/>
      <c r="R62" s="43"/>
      <c r="S62" s="43"/>
      <c r="T62" s="51"/>
      <c r="U62" s="193"/>
    </row>
    <row r="63" spans="1:22" ht="18.75" customHeight="1" x14ac:dyDescent="0.2">
      <c r="A63" s="15"/>
      <c r="B63" s="105"/>
      <c r="C63" s="141" t="s">
        <v>48</v>
      </c>
      <c r="D63" s="98"/>
      <c r="E63" s="18"/>
      <c r="F63" s="18"/>
      <c r="G63" s="35"/>
      <c r="H63" s="35"/>
      <c r="I63" s="35"/>
      <c r="J63" s="35"/>
      <c r="K63" s="35"/>
      <c r="L63" s="98"/>
      <c r="M63" s="98"/>
      <c r="N63" s="98"/>
      <c r="O63" s="36"/>
      <c r="P63" s="36"/>
      <c r="Q63" s="36"/>
      <c r="R63" s="36"/>
      <c r="S63" s="36"/>
      <c r="T63" s="99"/>
      <c r="U63" s="194"/>
    </row>
    <row r="64" spans="1:22" ht="18.75" customHeight="1" x14ac:dyDescent="0.2">
      <c r="A64" s="15">
        <v>31</v>
      </c>
      <c r="B64" s="15">
        <v>1</v>
      </c>
      <c r="C64" s="143" t="s">
        <v>99</v>
      </c>
      <c r="D64" s="14" t="s">
        <v>54</v>
      </c>
      <c r="E64" s="15">
        <v>1</v>
      </c>
      <c r="F64" s="15" t="s">
        <v>3</v>
      </c>
      <c r="G64" s="16">
        <f>32800*12</f>
        <v>393600</v>
      </c>
      <c r="H64" s="16">
        <v>42000</v>
      </c>
      <c r="I64" s="15">
        <v>1</v>
      </c>
      <c r="J64" s="15">
        <v>1</v>
      </c>
      <c r="K64" s="15">
        <v>1</v>
      </c>
      <c r="L64" s="14" t="s">
        <v>3</v>
      </c>
      <c r="M64" s="14" t="s">
        <v>3</v>
      </c>
      <c r="N64" s="14" t="s">
        <v>3</v>
      </c>
      <c r="O64" s="17">
        <v>13620</v>
      </c>
      <c r="P64" s="17">
        <v>13620</v>
      </c>
      <c r="Q64" s="17">
        <v>13620</v>
      </c>
      <c r="R64" s="17">
        <f t="shared" ref="R64:R65" si="35">G64+H64+O64</f>
        <v>449220</v>
      </c>
      <c r="S64" s="17">
        <f t="shared" ref="S64:S65" si="36">R64+P64</f>
        <v>462840</v>
      </c>
      <c r="T64" s="17">
        <f t="shared" ref="T64:T65" si="37">S64+Q64</f>
        <v>476460</v>
      </c>
      <c r="U64" s="201" t="s">
        <v>151</v>
      </c>
    </row>
    <row r="65" spans="1:24" ht="18.75" customHeight="1" x14ac:dyDescent="0.2">
      <c r="A65" s="15">
        <v>32</v>
      </c>
      <c r="B65" s="107">
        <v>2</v>
      </c>
      <c r="C65" s="52" t="s">
        <v>73</v>
      </c>
      <c r="D65" s="15" t="s">
        <v>56</v>
      </c>
      <c r="E65" s="15">
        <v>1</v>
      </c>
      <c r="F65" s="15" t="s">
        <v>3</v>
      </c>
      <c r="G65" s="16">
        <v>355320</v>
      </c>
      <c r="H65" s="16"/>
      <c r="I65" s="15">
        <v>1</v>
      </c>
      <c r="J65" s="15">
        <v>1</v>
      </c>
      <c r="K65" s="15">
        <v>1</v>
      </c>
      <c r="L65" s="14" t="s">
        <v>3</v>
      </c>
      <c r="M65" s="14" t="s">
        <v>3</v>
      </c>
      <c r="N65" s="14" t="s">
        <v>3</v>
      </c>
      <c r="O65" s="21">
        <v>12000</v>
      </c>
      <c r="P65" s="21">
        <v>12000</v>
      </c>
      <c r="Q65" s="21">
        <v>12000</v>
      </c>
      <c r="R65" s="17">
        <f t="shared" si="35"/>
        <v>367320</v>
      </c>
      <c r="S65" s="17">
        <f t="shared" si="36"/>
        <v>379320</v>
      </c>
      <c r="T65" s="17">
        <f t="shared" si="37"/>
        <v>391320</v>
      </c>
      <c r="U65" s="201" t="s">
        <v>172</v>
      </c>
    </row>
    <row r="66" spans="1:24" ht="18.75" customHeight="1" x14ac:dyDescent="0.2">
      <c r="A66" s="221">
        <v>33</v>
      </c>
      <c r="B66" s="180">
        <v>3</v>
      </c>
      <c r="C66" s="52" t="s">
        <v>137</v>
      </c>
      <c r="D66" s="15" t="s">
        <v>36</v>
      </c>
      <c r="E66" s="15">
        <v>1</v>
      </c>
      <c r="F66" s="15">
        <v>1</v>
      </c>
      <c r="G66" s="20">
        <v>0</v>
      </c>
      <c r="H66" s="20"/>
      <c r="I66" s="15">
        <v>1</v>
      </c>
      <c r="J66" s="15">
        <v>1</v>
      </c>
      <c r="K66" s="15">
        <v>1</v>
      </c>
      <c r="L66" s="14" t="s">
        <v>3</v>
      </c>
      <c r="M66" s="14" t="s">
        <v>3</v>
      </c>
      <c r="N66" s="14" t="s">
        <v>3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194"/>
    </row>
    <row r="67" spans="1:24" ht="18.75" customHeight="1" x14ac:dyDescent="0.2">
      <c r="A67" s="221">
        <v>34</v>
      </c>
      <c r="B67" s="180">
        <v>4</v>
      </c>
      <c r="C67" s="52" t="s">
        <v>137</v>
      </c>
      <c r="D67" s="15" t="s">
        <v>36</v>
      </c>
      <c r="E67" s="15">
        <v>1</v>
      </c>
      <c r="F67" s="15">
        <v>1</v>
      </c>
      <c r="G67" s="20">
        <v>0</v>
      </c>
      <c r="H67" s="20"/>
      <c r="I67" s="15">
        <v>1</v>
      </c>
      <c r="J67" s="15">
        <v>1</v>
      </c>
      <c r="K67" s="15">
        <v>1</v>
      </c>
      <c r="L67" s="14" t="s">
        <v>3</v>
      </c>
      <c r="M67" s="14" t="s">
        <v>3</v>
      </c>
      <c r="N67" s="14" t="s">
        <v>3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194"/>
    </row>
    <row r="68" spans="1:24" ht="18.75" customHeight="1" x14ac:dyDescent="0.2">
      <c r="A68" s="221">
        <v>35</v>
      </c>
      <c r="B68" s="180">
        <v>5</v>
      </c>
      <c r="C68" s="52" t="s">
        <v>137</v>
      </c>
      <c r="D68" s="15" t="s">
        <v>36</v>
      </c>
      <c r="E68" s="15">
        <v>1</v>
      </c>
      <c r="F68" s="15">
        <v>1</v>
      </c>
      <c r="G68" s="20">
        <v>0</v>
      </c>
      <c r="H68" s="20"/>
      <c r="I68" s="15">
        <v>1</v>
      </c>
      <c r="J68" s="15">
        <v>1</v>
      </c>
      <c r="K68" s="15">
        <v>1</v>
      </c>
      <c r="L68" s="14" t="s">
        <v>3</v>
      </c>
      <c r="M68" s="14" t="s">
        <v>3</v>
      </c>
      <c r="N68" s="14" t="s">
        <v>3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194"/>
    </row>
    <row r="69" spans="1:24" ht="18.75" customHeight="1" x14ac:dyDescent="0.2">
      <c r="A69" s="15"/>
      <c r="B69" s="18"/>
      <c r="C69" s="33" t="s">
        <v>34</v>
      </c>
      <c r="D69" s="15"/>
      <c r="E69" s="15"/>
      <c r="F69" s="15"/>
      <c r="G69" s="20"/>
      <c r="H69" s="20"/>
      <c r="I69" s="20"/>
      <c r="J69" s="20"/>
      <c r="K69" s="20"/>
      <c r="L69" s="14"/>
      <c r="M69" s="14"/>
      <c r="N69" s="14"/>
      <c r="O69" s="20"/>
      <c r="P69" s="20"/>
      <c r="Q69" s="20"/>
      <c r="R69" s="20"/>
      <c r="S69" s="20"/>
      <c r="T69" s="20"/>
      <c r="U69" s="194"/>
    </row>
    <row r="70" spans="1:24" ht="18.75" customHeight="1" x14ac:dyDescent="0.2">
      <c r="A70" s="221">
        <v>36</v>
      </c>
      <c r="B70" s="180">
        <v>6</v>
      </c>
      <c r="C70" s="145" t="s">
        <v>37</v>
      </c>
      <c r="D70" s="15"/>
      <c r="E70" s="15">
        <v>1</v>
      </c>
      <c r="F70" s="15">
        <v>1</v>
      </c>
      <c r="G70" s="20">
        <v>0</v>
      </c>
      <c r="H70" s="20"/>
      <c r="I70" s="15">
        <v>1</v>
      </c>
      <c r="J70" s="15">
        <v>1</v>
      </c>
      <c r="K70" s="15">
        <v>1</v>
      </c>
      <c r="L70" s="14" t="s">
        <v>3</v>
      </c>
      <c r="M70" s="14" t="s">
        <v>3</v>
      </c>
      <c r="N70" s="14" t="s">
        <v>3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194"/>
    </row>
    <row r="71" spans="1:24" ht="18.75" customHeight="1" x14ac:dyDescent="0.2">
      <c r="A71" s="221">
        <v>37</v>
      </c>
      <c r="B71" s="180">
        <v>7</v>
      </c>
      <c r="C71" s="145" t="s">
        <v>37</v>
      </c>
      <c r="D71" s="15"/>
      <c r="E71" s="15">
        <v>1</v>
      </c>
      <c r="F71" s="15" t="s">
        <v>3</v>
      </c>
      <c r="G71" s="20">
        <v>0</v>
      </c>
      <c r="H71" s="20"/>
      <c r="I71" s="15">
        <v>1</v>
      </c>
      <c r="J71" s="15">
        <v>1</v>
      </c>
      <c r="K71" s="15">
        <v>1</v>
      </c>
      <c r="L71" s="14" t="s">
        <v>3</v>
      </c>
      <c r="M71" s="14" t="s">
        <v>3</v>
      </c>
      <c r="N71" s="14" t="s">
        <v>3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1" t="s">
        <v>172</v>
      </c>
    </row>
    <row r="72" spans="1:24" ht="18.75" customHeight="1" x14ac:dyDescent="0.2">
      <c r="A72" s="15"/>
      <c r="B72" s="18"/>
      <c r="C72" s="33" t="s">
        <v>108</v>
      </c>
      <c r="D72" s="15"/>
      <c r="E72" s="15"/>
      <c r="F72" s="15"/>
      <c r="G72" s="20"/>
      <c r="H72" s="20"/>
      <c r="I72" s="20"/>
      <c r="J72" s="20"/>
      <c r="K72" s="20"/>
      <c r="L72" s="20"/>
      <c r="M72" s="166"/>
      <c r="N72" s="14"/>
      <c r="O72" s="20"/>
      <c r="P72" s="20"/>
      <c r="Q72" s="20"/>
      <c r="R72" s="20"/>
      <c r="S72" s="20"/>
      <c r="T72" s="20"/>
      <c r="U72" s="194"/>
    </row>
    <row r="73" spans="1:24" ht="18.75" customHeight="1" x14ac:dyDescent="0.2">
      <c r="A73" s="222">
        <v>38</v>
      </c>
      <c r="B73" s="180">
        <v>8</v>
      </c>
      <c r="C73" s="52" t="s">
        <v>169</v>
      </c>
      <c r="D73" s="15"/>
      <c r="E73" s="15">
        <v>1</v>
      </c>
      <c r="F73" s="15">
        <v>1</v>
      </c>
      <c r="G73" s="16">
        <v>108000</v>
      </c>
      <c r="H73" s="16"/>
      <c r="I73" s="15">
        <v>1</v>
      </c>
      <c r="J73" s="15">
        <v>1</v>
      </c>
      <c r="K73" s="15">
        <v>1</v>
      </c>
      <c r="L73" s="14" t="s">
        <v>3</v>
      </c>
      <c r="M73" s="14" t="s">
        <v>3</v>
      </c>
      <c r="N73" s="14" t="s">
        <v>3</v>
      </c>
      <c r="O73" s="21">
        <v>0</v>
      </c>
      <c r="P73" s="21">
        <v>0</v>
      </c>
      <c r="Q73" s="21">
        <v>0</v>
      </c>
      <c r="R73" s="17">
        <v>108000</v>
      </c>
      <c r="S73" s="17">
        <f t="shared" ref="S73" si="38">R73+P73</f>
        <v>108000</v>
      </c>
      <c r="T73" s="17">
        <f t="shared" ref="T73" si="39">S73+Q73</f>
        <v>108000</v>
      </c>
      <c r="U73" s="22"/>
    </row>
    <row r="74" spans="1:24" ht="18.75" customHeight="1" x14ac:dyDescent="0.2">
      <c r="A74" s="100"/>
      <c r="B74" s="61"/>
      <c r="C74" s="8" t="s">
        <v>5</v>
      </c>
      <c r="D74" s="26"/>
      <c r="E74" s="12">
        <f t="shared" ref="E74:K74" si="40">SUM(E64:E73)</f>
        <v>8</v>
      </c>
      <c r="F74" s="45">
        <f t="shared" si="40"/>
        <v>5</v>
      </c>
      <c r="G74" s="46">
        <f t="shared" si="40"/>
        <v>856920</v>
      </c>
      <c r="H74" s="46">
        <f t="shared" si="40"/>
        <v>42000</v>
      </c>
      <c r="I74" s="45">
        <f t="shared" si="40"/>
        <v>8</v>
      </c>
      <c r="J74" s="45">
        <f t="shared" si="40"/>
        <v>8</v>
      </c>
      <c r="K74" s="45">
        <f t="shared" si="40"/>
        <v>8</v>
      </c>
      <c r="L74" s="26" t="s">
        <v>3</v>
      </c>
      <c r="M74" s="26" t="s">
        <v>3</v>
      </c>
      <c r="N74" s="26" t="s">
        <v>3</v>
      </c>
      <c r="O74" s="24">
        <f t="shared" ref="O74:T74" si="41">SUM(O64:O73)</f>
        <v>25620</v>
      </c>
      <c r="P74" s="24">
        <f t="shared" si="41"/>
        <v>25620</v>
      </c>
      <c r="Q74" s="24">
        <f t="shared" si="41"/>
        <v>25620</v>
      </c>
      <c r="R74" s="24">
        <f t="shared" si="41"/>
        <v>924540</v>
      </c>
      <c r="S74" s="24">
        <f t="shared" si="41"/>
        <v>950160</v>
      </c>
      <c r="T74" s="24">
        <f t="shared" si="41"/>
        <v>975780</v>
      </c>
      <c r="U74" s="195"/>
    </row>
    <row r="75" spans="1:24" ht="20.25" customHeight="1" x14ac:dyDescent="0.2">
      <c r="A75" s="53"/>
      <c r="B75" s="60"/>
      <c r="C75" s="8" t="s">
        <v>21</v>
      </c>
      <c r="D75" s="23"/>
      <c r="E75" s="12">
        <f t="shared" ref="E75:K75" si="42">+E25+E41+E55+E74</f>
        <v>38</v>
      </c>
      <c r="F75" s="54">
        <f t="shared" si="42"/>
        <v>28</v>
      </c>
      <c r="G75" s="54">
        <f t="shared" si="42"/>
        <v>7524300</v>
      </c>
      <c r="H75" s="54">
        <f t="shared" si="42"/>
        <v>336000</v>
      </c>
      <c r="I75" s="54">
        <f t="shared" si="42"/>
        <v>36</v>
      </c>
      <c r="J75" s="54">
        <f t="shared" si="42"/>
        <v>36</v>
      </c>
      <c r="K75" s="54">
        <f t="shared" si="42"/>
        <v>36</v>
      </c>
      <c r="L75" s="26" t="s">
        <v>3</v>
      </c>
      <c r="M75" s="26" t="s">
        <v>3</v>
      </c>
      <c r="N75" s="26" t="s">
        <v>4</v>
      </c>
      <c r="O75" s="24">
        <f t="shared" ref="O75:T75" si="43">+O25+O41+O55+O74</f>
        <v>241800</v>
      </c>
      <c r="P75" s="24">
        <f t="shared" si="43"/>
        <v>251160</v>
      </c>
      <c r="Q75" s="24">
        <f t="shared" si="43"/>
        <v>257280</v>
      </c>
      <c r="R75" s="24">
        <f t="shared" si="43"/>
        <v>8102100</v>
      </c>
      <c r="S75" s="24">
        <f t="shared" si="43"/>
        <v>8353260</v>
      </c>
      <c r="T75" s="24">
        <f t="shared" si="43"/>
        <v>8610540</v>
      </c>
      <c r="U75" s="195"/>
    </row>
    <row r="76" spans="1:24" ht="20.25" customHeight="1" x14ac:dyDescent="0.2">
      <c r="A76" s="53" t="s">
        <v>171</v>
      </c>
      <c r="B76" s="63"/>
      <c r="C76" s="60"/>
      <c r="D76" s="63"/>
      <c r="E76" s="210"/>
      <c r="F76" s="55"/>
      <c r="G76" s="56"/>
      <c r="H76" s="56"/>
      <c r="I76" s="56"/>
      <c r="J76" s="56"/>
      <c r="K76" s="56"/>
      <c r="L76" s="57"/>
      <c r="M76" s="57"/>
      <c r="N76" s="57"/>
      <c r="O76" s="58"/>
      <c r="P76" s="58"/>
      <c r="Q76" s="59"/>
      <c r="R76" s="24">
        <f>R75*15/100</f>
        <v>1215315</v>
      </c>
      <c r="S76" s="24">
        <f>S75*15/100</f>
        <v>1252989</v>
      </c>
      <c r="T76" s="24">
        <f>T75*15/100</f>
        <v>1291581</v>
      </c>
      <c r="U76" s="195"/>
    </row>
    <row r="77" spans="1:24" ht="20.25" customHeight="1" x14ac:dyDescent="0.2">
      <c r="A77" s="223" t="s">
        <v>40</v>
      </c>
      <c r="B77" s="102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1"/>
      <c r="R77" s="62">
        <f>SUM(R75:R76)</f>
        <v>9317415</v>
      </c>
      <c r="S77" s="62">
        <f>SUM(S75:S76)</f>
        <v>9606249</v>
      </c>
      <c r="T77" s="62">
        <f>SUM(T75:T76)</f>
        <v>9902121</v>
      </c>
      <c r="U77" s="195"/>
    </row>
    <row r="78" spans="1:24" ht="20.25" customHeight="1" x14ac:dyDescent="0.2">
      <c r="A78" s="223" t="s">
        <v>49</v>
      </c>
      <c r="B78" s="102"/>
      <c r="C78" s="60"/>
      <c r="D78" s="63"/>
      <c r="E78" s="210"/>
      <c r="F78" s="210"/>
      <c r="G78" s="58"/>
      <c r="H78" s="58"/>
      <c r="I78" s="58"/>
      <c r="J78" s="58"/>
      <c r="K78" s="58"/>
      <c r="L78" s="210"/>
      <c r="M78" s="210"/>
      <c r="N78" s="210"/>
      <c r="O78" s="56"/>
      <c r="P78" s="58"/>
      <c r="Q78" s="8"/>
      <c r="R78" s="64">
        <f>R77*100/33690405</f>
        <v>27.655989887922097</v>
      </c>
      <c r="S78" s="64">
        <f>S77*100/35374925</f>
        <v>27.155531778512604</v>
      </c>
      <c r="T78" s="64">
        <f>T77*100/37143671</f>
        <v>26.658972399362465</v>
      </c>
      <c r="U78" s="195"/>
      <c r="W78" s="148">
        <f>(R77*100)/(30851140-664320-30000-274620-36000-20000)</f>
        <v>31.239028102808941</v>
      </c>
      <c r="X78" s="2" t="s">
        <v>105</v>
      </c>
    </row>
    <row r="79" spans="1:24" ht="20.25" customHeight="1" x14ac:dyDescent="0.2">
      <c r="A79" s="71"/>
      <c r="B79" s="146"/>
      <c r="C79" s="47"/>
      <c r="D79" s="4"/>
      <c r="E79" s="48"/>
      <c r="F79" s="48"/>
      <c r="G79" s="65"/>
      <c r="H79" s="65"/>
      <c r="I79" s="65"/>
      <c r="J79" s="65"/>
      <c r="K79" s="65"/>
      <c r="L79" s="48"/>
      <c r="M79" s="48"/>
      <c r="N79" s="48"/>
      <c r="O79" s="50"/>
      <c r="P79" s="65"/>
      <c r="Q79" s="48"/>
      <c r="R79" s="147"/>
      <c r="S79" s="147"/>
      <c r="T79" s="147"/>
      <c r="U79" s="196"/>
      <c r="W79" s="148">
        <f>(R77*100)/(32393697-6781200)</f>
        <v>36.378393719284766</v>
      </c>
    </row>
    <row r="80" spans="1:24" ht="24" customHeight="1" x14ac:dyDescent="0.2">
      <c r="A80" s="71"/>
      <c r="B80" s="146"/>
      <c r="C80" s="47"/>
      <c r="D80" s="4"/>
      <c r="E80" s="48"/>
      <c r="F80" s="48"/>
      <c r="G80" s="65"/>
      <c r="H80" s="65"/>
      <c r="I80" s="65"/>
      <c r="J80" s="65"/>
      <c r="K80" s="65"/>
      <c r="L80" s="48"/>
      <c r="M80" s="48"/>
      <c r="N80" s="48"/>
      <c r="O80" s="50"/>
      <c r="P80" s="65"/>
      <c r="Q80" s="48"/>
      <c r="R80" s="147"/>
      <c r="S80" s="147"/>
      <c r="T80" s="147"/>
      <c r="U80" s="197"/>
      <c r="W80" s="148">
        <f>(R77*100)/(32393697-6781200-248880-9960-209880-9360-209880-9360-147120-5880-125880-5040)</f>
        <v>37.82760660570429</v>
      </c>
    </row>
    <row r="81" spans="1:22" ht="27" customHeight="1" x14ac:dyDescent="0.2">
      <c r="A81" s="47"/>
      <c r="B81" s="4"/>
      <c r="C81" s="4"/>
      <c r="D81" s="4"/>
      <c r="E81" s="48"/>
      <c r="F81" s="48"/>
      <c r="G81" s="65"/>
      <c r="H81" s="65"/>
      <c r="I81" s="65"/>
      <c r="J81" s="65"/>
      <c r="K81" s="65"/>
      <c r="L81" s="48"/>
      <c r="M81" s="48"/>
      <c r="N81" s="48"/>
      <c r="O81" s="50"/>
      <c r="P81" s="65"/>
      <c r="Q81" s="48"/>
      <c r="R81" s="148"/>
      <c r="S81" s="65"/>
      <c r="T81" s="65"/>
      <c r="U81" s="197">
        <v>24</v>
      </c>
      <c r="V81" s="197">
        <v>24</v>
      </c>
    </row>
    <row r="82" spans="1:22" x14ac:dyDescent="0.2">
      <c r="A82" s="47"/>
      <c r="B82" s="4"/>
      <c r="C82" s="71"/>
      <c r="D82" s="47"/>
      <c r="E82" s="72"/>
      <c r="F82" s="47"/>
      <c r="G82" s="47"/>
      <c r="H82" s="47"/>
      <c r="I82" s="47"/>
      <c r="J82" s="47"/>
      <c r="K82" s="47"/>
      <c r="L82" s="4"/>
      <c r="M82" s="4"/>
      <c r="N82" s="4"/>
      <c r="O82" s="4"/>
      <c r="P82" s="73"/>
      <c r="Q82" s="73"/>
      <c r="R82" s="74"/>
      <c r="S82" s="73"/>
      <c r="T82" s="73"/>
      <c r="U82" s="197"/>
    </row>
    <row r="83" spans="1:22" x14ac:dyDescent="0.2">
      <c r="A83" s="47"/>
      <c r="B83" s="4"/>
      <c r="C83" s="47"/>
      <c r="D83" s="47"/>
      <c r="E83" s="47"/>
      <c r="F83" s="73"/>
      <c r="G83" s="47"/>
      <c r="H83" s="47"/>
      <c r="I83" s="47"/>
      <c r="J83" s="47"/>
      <c r="K83" s="47"/>
      <c r="L83" s="73"/>
      <c r="M83" s="73"/>
      <c r="N83" s="73"/>
      <c r="O83" s="73"/>
      <c r="P83" s="75"/>
      <c r="Q83" s="75"/>
      <c r="R83" s="74"/>
      <c r="S83" s="73"/>
      <c r="T83" s="73"/>
    </row>
    <row r="84" spans="1:22" x14ac:dyDescent="0.2">
      <c r="A84" s="47"/>
      <c r="B84" s="47"/>
      <c r="C84" s="4"/>
      <c r="D84" s="47"/>
      <c r="E84" s="47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5"/>
      <c r="Q84" s="75"/>
      <c r="R84" s="65"/>
      <c r="S84" s="65"/>
      <c r="T84" s="65"/>
    </row>
    <row r="85" spans="1:22" ht="12" customHeight="1" x14ac:dyDescent="0.2">
      <c r="T85" s="27"/>
    </row>
    <row r="86" spans="1:22" ht="18.75" customHeight="1" x14ac:dyDescent="0.2">
      <c r="A86" s="219" t="s">
        <v>13</v>
      </c>
      <c r="B86" s="3"/>
      <c r="C86" s="4"/>
      <c r="D86" s="4"/>
      <c r="E86" s="4"/>
      <c r="F86" s="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2" ht="20.25" customHeight="1" x14ac:dyDescent="0.2">
      <c r="A87" s="6" t="s">
        <v>51</v>
      </c>
      <c r="B87" s="6"/>
    </row>
    <row r="88" spans="1:22" ht="20.25" customHeight="1" x14ac:dyDescent="0.2">
      <c r="A88" s="6" t="s">
        <v>42</v>
      </c>
      <c r="B88" s="6"/>
    </row>
    <row r="89" spans="1:22" ht="11.25" customHeight="1" x14ac:dyDescent="0.2"/>
    <row r="90" spans="1:22" ht="18.75" customHeight="1" x14ac:dyDescent="0.2">
      <c r="A90" s="29" t="s">
        <v>36</v>
      </c>
      <c r="B90" s="176" t="s">
        <v>146</v>
      </c>
      <c r="C90" s="176" t="s">
        <v>36</v>
      </c>
      <c r="D90" s="7" t="s">
        <v>36</v>
      </c>
      <c r="E90" s="175"/>
      <c r="F90" s="247" t="s">
        <v>74</v>
      </c>
      <c r="G90" s="248"/>
      <c r="H90" s="246"/>
      <c r="I90" s="252" t="s">
        <v>75</v>
      </c>
      <c r="J90" s="253"/>
      <c r="K90" s="254"/>
      <c r="L90" s="244" t="s">
        <v>77</v>
      </c>
      <c r="M90" s="245"/>
      <c r="N90" s="246"/>
      <c r="O90" s="244" t="s">
        <v>19</v>
      </c>
      <c r="P90" s="245"/>
      <c r="Q90" s="246"/>
      <c r="R90" s="244" t="s">
        <v>20</v>
      </c>
      <c r="S90" s="245"/>
      <c r="T90" s="246"/>
      <c r="U90" s="198" t="s">
        <v>14</v>
      </c>
    </row>
    <row r="91" spans="1:22" ht="18.75" customHeight="1" x14ac:dyDescent="0.2">
      <c r="A91" s="15" t="s">
        <v>7</v>
      </c>
      <c r="B91" s="105" t="s">
        <v>147</v>
      </c>
      <c r="C91" s="105" t="s">
        <v>8</v>
      </c>
      <c r="D91" s="18" t="s">
        <v>93</v>
      </c>
      <c r="E91" s="181" t="s">
        <v>9</v>
      </c>
      <c r="F91" s="183" t="s">
        <v>9</v>
      </c>
      <c r="G91" s="177" t="s">
        <v>143</v>
      </c>
      <c r="H91" s="7" t="s">
        <v>145</v>
      </c>
      <c r="I91" s="239" t="s">
        <v>76</v>
      </c>
      <c r="J91" s="239"/>
      <c r="K91" s="240"/>
      <c r="L91" s="241" t="s">
        <v>2</v>
      </c>
      <c r="M91" s="242"/>
      <c r="N91" s="243"/>
      <c r="O91" s="172"/>
      <c r="P91" s="174"/>
      <c r="Q91" s="173"/>
      <c r="R91" s="172"/>
      <c r="S91" s="174"/>
      <c r="T91" s="173"/>
      <c r="U91" s="199" t="s">
        <v>15</v>
      </c>
    </row>
    <row r="92" spans="1:22" ht="18.75" customHeight="1" x14ac:dyDescent="0.2">
      <c r="A92" s="44"/>
      <c r="B92" s="11" t="s">
        <v>7</v>
      </c>
      <c r="C92" s="10"/>
      <c r="D92" s="11" t="s">
        <v>36</v>
      </c>
      <c r="E92" s="182" t="s">
        <v>11</v>
      </c>
      <c r="F92" s="184" t="s">
        <v>22</v>
      </c>
      <c r="G92" s="172" t="s">
        <v>144</v>
      </c>
      <c r="H92" s="140" t="s">
        <v>10</v>
      </c>
      <c r="I92" s="139">
        <v>2564</v>
      </c>
      <c r="J92" s="139">
        <v>2565</v>
      </c>
      <c r="K92" s="139">
        <v>2566</v>
      </c>
      <c r="L92" s="139">
        <v>2564</v>
      </c>
      <c r="M92" s="139">
        <v>2565</v>
      </c>
      <c r="N92" s="139">
        <v>2566</v>
      </c>
      <c r="O92" s="11">
        <v>2564</v>
      </c>
      <c r="P92" s="11">
        <v>2565</v>
      </c>
      <c r="Q92" s="11">
        <v>2566</v>
      </c>
      <c r="R92" s="11">
        <v>2564</v>
      </c>
      <c r="S92" s="11">
        <v>2565</v>
      </c>
      <c r="T92" s="11">
        <v>2566</v>
      </c>
      <c r="U92" s="200" t="s">
        <v>36</v>
      </c>
    </row>
    <row r="93" spans="1:22" ht="18.75" customHeight="1" x14ac:dyDescent="0.2">
      <c r="A93" s="29">
        <v>1</v>
      </c>
      <c r="B93" s="15">
        <v>1</v>
      </c>
      <c r="C93" s="13" t="s">
        <v>52</v>
      </c>
      <c r="D93" s="14" t="s">
        <v>148</v>
      </c>
      <c r="E93" s="15">
        <v>1</v>
      </c>
      <c r="F93" s="15">
        <v>1</v>
      </c>
      <c r="G93" s="16">
        <f>40560*12</f>
        <v>486720</v>
      </c>
      <c r="H93" s="16">
        <v>168000</v>
      </c>
      <c r="I93" s="15">
        <v>1</v>
      </c>
      <c r="J93" s="15">
        <v>1</v>
      </c>
      <c r="K93" s="15">
        <v>1</v>
      </c>
      <c r="L93" s="14" t="s">
        <v>3</v>
      </c>
      <c r="M93" s="14" t="s">
        <v>3</v>
      </c>
      <c r="N93" s="14" t="s">
        <v>3</v>
      </c>
      <c r="O93" s="17">
        <v>16440</v>
      </c>
      <c r="P93" s="17">
        <v>16440</v>
      </c>
      <c r="Q93" s="17">
        <v>19560</v>
      </c>
      <c r="R93" s="17">
        <f>G93+H93+O93</f>
        <v>671160</v>
      </c>
      <c r="S93" s="17">
        <f>R93+P93</f>
        <v>687600</v>
      </c>
      <c r="T93" s="17">
        <f>S93+Q93</f>
        <v>707160</v>
      </c>
      <c r="U93" s="193">
        <v>40560</v>
      </c>
    </row>
    <row r="94" spans="1:22" ht="18.75" customHeight="1" x14ac:dyDescent="0.2">
      <c r="A94" s="15" t="s">
        <v>36</v>
      </c>
      <c r="B94" s="48"/>
      <c r="C94" s="186" t="s">
        <v>46</v>
      </c>
      <c r="D94" s="15"/>
      <c r="E94" s="15"/>
      <c r="F94" s="15"/>
      <c r="G94" s="17"/>
      <c r="H94" s="17"/>
      <c r="I94" s="17"/>
      <c r="J94" s="17"/>
      <c r="K94" s="17"/>
      <c r="L94" s="15"/>
      <c r="M94" s="15"/>
      <c r="N94" s="15"/>
      <c r="O94" s="17"/>
      <c r="P94" s="17"/>
      <c r="Q94" s="17"/>
      <c r="R94" s="17"/>
      <c r="S94" s="17"/>
      <c r="T94" s="17"/>
      <c r="U94" s="194"/>
    </row>
    <row r="95" spans="1:22" ht="18.75" customHeight="1" x14ac:dyDescent="0.2">
      <c r="A95" s="15">
        <v>2</v>
      </c>
      <c r="B95" s="15">
        <v>1</v>
      </c>
      <c r="C95" s="13" t="s">
        <v>53</v>
      </c>
      <c r="D95" s="14" t="s">
        <v>54</v>
      </c>
      <c r="E95" s="15">
        <v>1</v>
      </c>
      <c r="F95" s="15">
        <v>1</v>
      </c>
      <c r="G95" s="16">
        <f>32450*12</f>
        <v>389400</v>
      </c>
      <c r="H95" s="16">
        <v>42000</v>
      </c>
      <c r="I95" s="15">
        <v>1</v>
      </c>
      <c r="J95" s="15">
        <v>1</v>
      </c>
      <c r="K95" s="15">
        <v>1</v>
      </c>
      <c r="L95" s="14" t="s">
        <v>3</v>
      </c>
      <c r="M95" s="14" t="s">
        <v>3</v>
      </c>
      <c r="N95" s="14" t="s">
        <v>3</v>
      </c>
      <c r="O95" s="17">
        <v>13320</v>
      </c>
      <c r="P95" s="17">
        <v>13440</v>
      </c>
      <c r="Q95" s="17">
        <v>13080</v>
      </c>
      <c r="R95" s="17">
        <f>G95+H95+O95</f>
        <v>444720</v>
      </c>
      <c r="S95" s="17">
        <f t="shared" ref="S95:T102" si="44">R95+P95</f>
        <v>458160</v>
      </c>
      <c r="T95" s="17">
        <f t="shared" si="44"/>
        <v>471240</v>
      </c>
      <c r="U95" s="194">
        <v>32450</v>
      </c>
    </row>
    <row r="96" spans="1:22" ht="18.75" customHeight="1" x14ac:dyDescent="0.2">
      <c r="A96" s="15">
        <v>3</v>
      </c>
      <c r="B96" s="15">
        <v>2</v>
      </c>
      <c r="C96" s="13" t="s">
        <v>55</v>
      </c>
      <c r="D96" s="15" t="s">
        <v>138</v>
      </c>
      <c r="E96" s="15">
        <v>1</v>
      </c>
      <c r="F96" s="15">
        <v>1</v>
      </c>
      <c r="G96" s="16">
        <v>282600</v>
      </c>
      <c r="H96" s="16"/>
      <c r="I96" s="15">
        <v>1</v>
      </c>
      <c r="J96" s="15">
        <v>1</v>
      </c>
      <c r="K96" s="15">
        <v>1</v>
      </c>
      <c r="L96" s="14" t="s">
        <v>3</v>
      </c>
      <c r="M96" s="14" t="s">
        <v>3</v>
      </c>
      <c r="N96" s="14" t="s">
        <v>3</v>
      </c>
      <c r="O96" s="21">
        <v>11280</v>
      </c>
      <c r="P96" s="21">
        <v>11760</v>
      </c>
      <c r="Q96" s="21">
        <v>11880</v>
      </c>
      <c r="R96" s="17">
        <f>G96+O96</f>
        <v>293880</v>
      </c>
      <c r="S96" s="17">
        <f t="shared" si="44"/>
        <v>305640</v>
      </c>
      <c r="T96" s="17">
        <f t="shared" si="44"/>
        <v>317520</v>
      </c>
      <c r="U96" s="194">
        <v>23550</v>
      </c>
    </row>
    <row r="97" spans="1:21" ht="18.75" customHeight="1" x14ac:dyDescent="0.2">
      <c r="A97" s="15">
        <v>4</v>
      </c>
      <c r="B97" s="15">
        <v>3</v>
      </c>
      <c r="C97" s="13" t="s">
        <v>57</v>
      </c>
      <c r="D97" s="15" t="s">
        <v>58</v>
      </c>
      <c r="E97" s="15">
        <v>1</v>
      </c>
      <c r="F97" s="15">
        <v>1</v>
      </c>
      <c r="G97" s="16">
        <v>214560</v>
      </c>
      <c r="H97" s="16"/>
      <c r="I97" s="15">
        <v>1</v>
      </c>
      <c r="J97" s="15">
        <v>1</v>
      </c>
      <c r="K97" s="15">
        <v>1</v>
      </c>
      <c r="L97" s="14" t="s">
        <v>3</v>
      </c>
      <c r="M97" s="14" t="s">
        <v>3</v>
      </c>
      <c r="N97" s="14" t="s">
        <v>3</v>
      </c>
      <c r="O97" s="21">
        <v>7680</v>
      </c>
      <c r="P97" s="21">
        <v>7680</v>
      </c>
      <c r="Q97" s="21">
        <v>7680</v>
      </c>
      <c r="R97" s="17">
        <f t="shared" ref="R97" si="45">G97+O97</f>
        <v>222240</v>
      </c>
      <c r="S97" s="17">
        <f t="shared" si="44"/>
        <v>229920</v>
      </c>
      <c r="T97" s="17">
        <f t="shared" si="44"/>
        <v>237600</v>
      </c>
      <c r="U97" s="194">
        <v>17880</v>
      </c>
    </row>
    <row r="98" spans="1:21" ht="18.75" customHeight="1" x14ac:dyDescent="0.2">
      <c r="A98" s="15">
        <v>5</v>
      </c>
      <c r="B98" s="15">
        <v>4</v>
      </c>
      <c r="C98" s="13" t="s">
        <v>59</v>
      </c>
      <c r="D98" s="15" t="s">
        <v>60</v>
      </c>
      <c r="E98" s="15">
        <v>1</v>
      </c>
      <c r="F98" s="15">
        <v>1</v>
      </c>
      <c r="G98" s="16">
        <v>280440</v>
      </c>
      <c r="H98" s="16"/>
      <c r="I98" s="15">
        <v>1</v>
      </c>
      <c r="J98" s="15">
        <v>1</v>
      </c>
      <c r="K98" s="15">
        <v>1</v>
      </c>
      <c r="L98" s="14" t="s">
        <v>3</v>
      </c>
      <c r="M98" s="14" t="s">
        <v>3</v>
      </c>
      <c r="N98" s="14" t="s">
        <v>3</v>
      </c>
      <c r="O98" s="21">
        <v>10800</v>
      </c>
      <c r="P98" s="21">
        <v>11040</v>
      </c>
      <c r="Q98" s="21">
        <v>11160</v>
      </c>
      <c r="R98" s="17">
        <f>G98+O98</f>
        <v>291240</v>
      </c>
      <c r="S98" s="17">
        <f t="shared" si="44"/>
        <v>302280</v>
      </c>
      <c r="T98" s="17">
        <f t="shared" si="44"/>
        <v>313440</v>
      </c>
      <c r="U98" s="194">
        <v>23370</v>
      </c>
    </row>
    <row r="99" spans="1:21" ht="18.75" customHeight="1" x14ac:dyDescent="0.2">
      <c r="A99" s="15">
        <v>6</v>
      </c>
      <c r="B99" s="15">
        <v>5</v>
      </c>
      <c r="C99" s="13" t="s">
        <v>61</v>
      </c>
      <c r="D99" s="15" t="s">
        <v>62</v>
      </c>
      <c r="E99" s="15">
        <v>1</v>
      </c>
      <c r="F99" s="15">
        <v>1</v>
      </c>
      <c r="G99" s="16">
        <v>140400</v>
      </c>
      <c r="H99" s="16"/>
      <c r="I99" s="15">
        <v>1</v>
      </c>
      <c r="J99" s="15">
        <v>1</v>
      </c>
      <c r="K99" s="15">
        <v>1</v>
      </c>
      <c r="L99" s="14" t="s">
        <v>3</v>
      </c>
      <c r="M99" s="14" t="s">
        <v>3</v>
      </c>
      <c r="N99" s="14" t="s">
        <v>3</v>
      </c>
      <c r="O99" s="21">
        <v>6240</v>
      </c>
      <c r="P99" s="21">
        <v>6120</v>
      </c>
      <c r="Q99" s="21">
        <v>6000</v>
      </c>
      <c r="R99" s="17">
        <f t="shared" ref="R99" si="46">G99+O99</f>
        <v>146640</v>
      </c>
      <c r="S99" s="17">
        <f t="shared" si="44"/>
        <v>152760</v>
      </c>
      <c r="T99" s="17">
        <f t="shared" si="44"/>
        <v>158760</v>
      </c>
      <c r="U99" s="194">
        <v>11700</v>
      </c>
    </row>
    <row r="100" spans="1:21" ht="18.75" customHeight="1" x14ac:dyDescent="0.2">
      <c r="A100" s="15">
        <v>7</v>
      </c>
      <c r="B100" s="15">
        <v>6</v>
      </c>
      <c r="C100" s="13" t="s">
        <v>63</v>
      </c>
      <c r="D100" s="15" t="s">
        <v>64</v>
      </c>
      <c r="E100" s="15">
        <v>1</v>
      </c>
      <c r="F100" s="14" t="s">
        <v>3</v>
      </c>
      <c r="G100" s="16">
        <v>297900</v>
      </c>
      <c r="H100" s="16"/>
      <c r="I100" s="15">
        <v>1</v>
      </c>
      <c r="J100" s="15">
        <v>1</v>
      </c>
      <c r="K100" s="15">
        <v>1</v>
      </c>
      <c r="L100" s="14" t="s">
        <v>103</v>
      </c>
      <c r="M100" s="14" t="s">
        <v>3</v>
      </c>
      <c r="N100" s="14" t="s">
        <v>3</v>
      </c>
      <c r="O100" s="21"/>
      <c r="P100" s="21">
        <v>9720</v>
      </c>
      <c r="Q100" s="21">
        <v>9720</v>
      </c>
      <c r="R100" s="17">
        <f>G100+O100</f>
        <v>297900</v>
      </c>
      <c r="S100" s="17">
        <f t="shared" si="44"/>
        <v>307620</v>
      </c>
      <c r="T100" s="17">
        <f t="shared" si="44"/>
        <v>317340</v>
      </c>
      <c r="U100" s="201" t="s">
        <v>149</v>
      </c>
    </row>
    <row r="101" spans="1:21" ht="18.75" customHeight="1" x14ac:dyDescent="0.2">
      <c r="A101" s="15">
        <v>8</v>
      </c>
      <c r="B101" s="15">
        <v>7</v>
      </c>
      <c r="C101" s="13" t="s">
        <v>135</v>
      </c>
      <c r="D101" s="15" t="s">
        <v>56</v>
      </c>
      <c r="E101" s="15" t="s">
        <v>3</v>
      </c>
      <c r="F101" s="15" t="s">
        <v>3</v>
      </c>
      <c r="G101" s="16">
        <v>0</v>
      </c>
      <c r="H101" s="16"/>
      <c r="I101" s="15">
        <v>1</v>
      </c>
      <c r="J101" s="15">
        <v>1</v>
      </c>
      <c r="K101" s="15">
        <v>1</v>
      </c>
      <c r="L101" s="14" t="s">
        <v>103</v>
      </c>
      <c r="M101" s="14" t="s">
        <v>3</v>
      </c>
      <c r="N101" s="14" t="s">
        <v>3</v>
      </c>
      <c r="O101" s="21">
        <v>355320</v>
      </c>
      <c r="P101" s="21">
        <v>12000</v>
      </c>
      <c r="Q101" s="21">
        <v>12000</v>
      </c>
      <c r="R101" s="17">
        <f t="shared" ref="R101:R102" si="47">G101+O101</f>
        <v>355320</v>
      </c>
      <c r="S101" s="17">
        <f t="shared" si="44"/>
        <v>367320</v>
      </c>
      <c r="T101" s="17">
        <f t="shared" si="44"/>
        <v>379320</v>
      </c>
      <c r="U101" s="22" t="s">
        <v>104</v>
      </c>
    </row>
    <row r="102" spans="1:21" ht="18.75" customHeight="1" x14ac:dyDescent="0.2">
      <c r="A102" s="15">
        <v>9</v>
      </c>
      <c r="B102" s="15">
        <v>8</v>
      </c>
      <c r="C102" s="13" t="s">
        <v>136</v>
      </c>
      <c r="D102" s="15" t="s">
        <v>56</v>
      </c>
      <c r="E102" s="15" t="s">
        <v>3</v>
      </c>
      <c r="F102" s="15" t="s">
        <v>3</v>
      </c>
      <c r="G102" s="16">
        <v>0</v>
      </c>
      <c r="H102" s="16"/>
      <c r="I102" s="15">
        <v>1</v>
      </c>
      <c r="J102" s="15">
        <v>1</v>
      </c>
      <c r="K102" s="15">
        <v>1</v>
      </c>
      <c r="L102" s="14" t="s">
        <v>103</v>
      </c>
      <c r="M102" s="14" t="s">
        <v>3</v>
      </c>
      <c r="N102" s="14" t="s">
        <v>3</v>
      </c>
      <c r="O102" s="21">
        <v>355320</v>
      </c>
      <c r="P102" s="21">
        <v>12000</v>
      </c>
      <c r="Q102" s="21">
        <v>12000</v>
      </c>
      <c r="R102" s="17">
        <f t="shared" si="47"/>
        <v>355320</v>
      </c>
      <c r="S102" s="17">
        <f t="shared" si="44"/>
        <v>367320</v>
      </c>
      <c r="T102" s="17">
        <f t="shared" si="44"/>
        <v>379320</v>
      </c>
      <c r="U102" s="22" t="s">
        <v>104</v>
      </c>
    </row>
    <row r="103" spans="1:21" ht="18.75" customHeight="1" x14ac:dyDescent="0.2">
      <c r="A103" s="15"/>
      <c r="B103" s="72"/>
      <c r="C103" s="33" t="s">
        <v>34</v>
      </c>
      <c r="D103" s="15"/>
      <c r="E103" s="15"/>
      <c r="F103" s="15"/>
      <c r="G103" s="16"/>
      <c r="H103" s="16"/>
      <c r="I103" s="16"/>
      <c r="J103" s="16"/>
      <c r="K103" s="16"/>
      <c r="L103" s="14"/>
      <c r="M103" s="14"/>
      <c r="N103" s="14"/>
      <c r="O103" s="21"/>
      <c r="P103" s="21"/>
      <c r="Q103" s="21"/>
      <c r="R103" s="17"/>
      <c r="S103" s="17"/>
      <c r="T103" s="17"/>
      <c r="U103" s="194"/>
    </row>
    <row r="104" spans="1:21" ht="18.75" customHeight="1" x14ac:dyDescent="0.2">
      <c r="A104" s="164">
        <v>10</v>
      </c>
      <c r="B104" s="164">
        <v>9</v>
      </c>
      <c r="C104" s="165" t="s">
        <v>90</v>
      </c>
      <c r="D104" s="15"/>
      <c r="E104" s="15">
        <v>1</v>
      </c>
      <c r="F104" s="15">
        <v>1</v>
      </c>
      <c r="G104" s="16">
        <v>172920</v>
      </c>
      <c r="H104" s="16"/>
      <c r="I104" s="15">
        <v>1</v>
      </c>
      <c r="J104" s="15">
        <v>1</v>
      </c>
      <c r="K104" s="15">
        <v>1</v>
      </c>
      <c r="L104" s="14" t="s">
        <v>3</v>
      </c>
      <c r="M104" s="14" t="s">
        <v>3</v>
      </c>
      <c r="N104" s="14" t="s">
        <v>3</v>
      </c>
      <c r="O104" s="21">
        <v>6960</v>
      </c>
      <c r="P104" s="21">
        <v>7200</v>
      </c>
      <c r="Q104" s="21">
        <v>7560</v>
      </c>
      <c r="R104" s="17">
        <f>G104+O104</f>
        <v>179880</v>
      </c>
      <c r="S104" s="17">
        <f>R104+P104</f>
        <v>187080</v>
      </c>
      <c r="T104" s="17">
        <f>S104+Q104</f>
        <v>194640</v>
      </c>
      <c r="U104" s="194">
        <v>14410</v>
      </c>
    </row>
    <row r="105" spans="1:21" ht="18.75" customHeight="1" x14ac:dyDescent="0.2">
      <c r="A105" s="164">
        <v>11</v>
      </c>
      <c r="B105" s="164">
        <v>10</v>
      </c>
      <c r="C105" s="165" t="s">
        <v>126</v>
      </c>
      <c r="D105" s="15"/>
      <c r="E105" s="15">
        <v>1</v>
      </c>
      <c r="F105" s="15">
        <v>1</v>
      </c>
      <c r="G105" s="16">
        <v>161640</v>
      </c>
      <c r="H105" s="16"/>
      <c r="I105" s="15">
        <v>1</v>
      </c>
      <c r="J105" s="15">
        <v>1</v>
      </c>
      <c r="K105" s="15">
        <v>1</v>
      </c>
      <c r="L105" s="14" t="s">
        <v>3</v>
      </c>
      <c r="M105" s="14" t="s">
        <v>3</v>
      </c>
      <c r="N105" s="14" t="s">
        <v>3</v>
      </c>
      <c r="O105" s="21">
        <v>6480</v>
      </c>
      <c r="P105" s="21">
        <v>6840</v>
      </c>
      <c r="Q105" s="21">
        <v>7080</v>
      </c>
      <c r="R105" s="17">
        <f t="shared" ref="R105:R106" si="48">G105+O105</f>
        <v>168120</v>
      </c>
      <c r="S105" s="17">
        <f t="shared" ref="S105:T106" si="49">R105+P105</f>
        <v>174960</v>
      </c>
      <c r="T105" s="17">
        <f t="shared" si="49"/>
        <v>182040</v>
      </c>
      <c r="U105" s="194">
        <v>13470</v>
      </c>
    </row>
    <row r="106" spans="1:21" ht="18.75" customHeight="1" x14ac:dyDescent="0.2">
      <c r="A106" s="164">
        <v>12</v>
      </c>
      <c r="B106" s="164">
        <v>11</v>
      </c>
      <c r="C106" s="165" t="s">
        <v>133</v>
      </c>
      <c r="D106" s="15"/>
      <c r="E106" s="15">
        <v>1</v>
      </c>
      <c r="F106" s="15">
        <v>1</v>
      </c>
      <c r="G106" s="16">
        <v>147600</v>
      </c>
      <c r="H106" s="16"/>
      <c r="I106" s="15">
        <v>1</v>
      </c>
      <c r="J106" s="15">
        <v>1</v>
      </c>
      <c r="K106" s="15">
        <v>1</v>
      </c>
      <c r="L106" s="14" t="s">
        <v>3</v>
      </c>
      <c r="M106" s="14" t="s">
        <v>3</v>
      </c>
      <c r="N106" s="14" t="s">
        <v>3</v>
      </c>
      <c r="O106" s="21">
        <v>6000</v>
      </c>
      <c r="P106" s="21">
        <v>6240</v>
      </c>
      <c r="Q106" s="21">
        <v>6480</v>
      </c>
      <c r="R106" s="17">
        <f t="shared" si="48"/>
        <v>153600</v>
      </c>
      <c r="S106" s="17">
        <f t="shared" si="49"/>
        <v>159840</v>
      </c>
      <c r="T106" s="17">
        <f t="shared" si="49"/>
        <v>166320</v>
      </c>
      <c r="U106" s="194">
        <v>12300</v>
      </c>
    </row>
    <row r="107" spans="1:21" ht="18.75" customHeight="1" x14ac:dyDescent="0.2">
      <c r="A107" s="164">
        <v>13</v>
      </c>
      <c r="B107" s="164">
        <v>12</v>
      </c>
      <c r="C107" s="165" t="s">
        <v>134</v>
      </c>
      <c r="D107" s="15"/>
      <c r="E107" s="15">
        <v>1</v>
      </c>
      <c r="F107" s="15">
        <v>1</v>
      </c>
      <c r="G107" s="16">
        <v>126000</v>
      </c>
      <c r="H107" s="16"/>
      <c r="I107" s="15">
        <v>1</v>
      </c>
      <c r="J107" s="15">
        <v>1</v>
      </c>
      <c r="K107" s="15">
        <v>1</v>
      </c>
      <c r="L107" s="14" t="s">
        <v>3</v>
      </c>
      <c r="M107" s="14" t="s">
        <v>3</v>
      </c>
      <c r="N107" s="14" t="s">
        <v>3</v>
      </c>
      <c r="O107" s="21">
        <v>5040</v>
      </c>
      <c r="P107" s="21">
        <v>5280</v>
      </c>
      <c r="Q107" s="21">
        <v>5520</v>
      </c>
      <c r="R107" s="17">
        <f t="shared" ref="R107" si="50">G107+O107</f>
        <v>131040</v>
      </c>
      <c r="S107" s="17">
        <f t="shared" ref="S107" si="51">R107+P107</f>
        <v>136320</v>
      </c>
      <c r="T107" s="17">
        <f t="shared" ref="T107" si="52">S107+Q107</f>
        <v>141840</v>
      </c>
      <c r="U107" s="194">
        <v>10500</v>
      </c>
    </row>
    <row r="108" spans="1:21" ht="18.75" customHeight="1" x14ac:dyDescent="0.2">
      <c r="A108" s="15"/>
      <c r="B108" s="72"/>
      <c r="C108" s="33" t="s">
        <v>35</v>
      </c>
      <c r="D108" s="15"/>
      <c r="E108" s="15"/>
      <c r="F108" s="15"/>
      <c r="G108" s="20"/>
      <c r="H108" s="20"/>
      <c r="I108" s="20"/>
      <c r="J108" s="20"/>
      <c r="K108" s="20"/>
      <c r="L108" s="14"/>
      <c r="M108" s="14"/>
      <c r="N108" s="14"/>
      <c r="O108" s="17"/>
      <c r="P108" s="17"/>
      <c r="Q108" s="17"/>
      <c r="R108" s="17"/>
      <c r="S108" s="17"/>
      <c r="T108" s="17"/>
      <c r="U108" s="194"/>
    </row>
    <row r="109" spans="1:21" ht="18.75" customHeight="1" x14ac:dyDescent="0.2">
      <c r="A109" s="15">
        <v>14</v>
      </c>
      <c r="B109" s="15">
        <v>13</v>
      </c>
      <c r="C109" s="13" t="s">
        <v>65</v>
      </c>
      <c r="D109" s="15"/>
      <c r="E109" s="15">
        <v>1</v>
      </c>
      <c r="F109" s="15">
        <v>1</v>
      </c>
      <c r="G109" s="16">
        <v>108000</v>
      </c>
      <c r="H109" s="16"/>
      <c r="I109" s="15">
        <v>1</v>
      </c>
      <c r="J109" s="15">
        <v>1</v>
      </c>
      <c r="K109" s="15">
        <v>1</v>
      </c>
      <c r="L109" s="14" t="s">
        <v>3</v>
      </c>
      <c r="M109" s="14" t="s">
        <v>3</v>
      </c>
      <c r="N109" s="14" t="s">
        <v>3</v>
      </c>
      <c r="O109" s="21">
        <v>0</v>
      </c>
      <c r="P109" s="21">
        <v>0</v>
      </c>
      <c r="Q109" s="21">
        <v>0</v>
      </c>
      <c r="R109" s="17">
        <f>G109+O109</f>
        <v>108000</v>
      </c>
      <c r="S109" s="17">
        <f t="shared" ref="S109:T110" si="53">R109+P109</f>
        <v>108000</v>
      </c>
      <c r="T109" s="17">
        <f t="shared" si="53"/>
        <v>108000</v>
      </c>
      <c r="U109" s="194">
        <v>90000</v>
      </c>
    </row>
    <row r="110" spans="1:21" ht="18.75" customHeight="1" x14ac:dyDescent="0.2">
      <c r="A110" s="15">
        <v>15</v>
      </c>
      <c r="B110" s="15">
        <v>14</v>
      </c>
      <c r="C110" s="13" t="s">
        <v>106</v>
      </c>
      <c r="D110" s="15"/>
      <c r="E110" s="15">
        <v>1</v>
      </c>
      <c r="F110" s="15">
        <v>1</v>
      </c>
      <c r="G110" s="16">
        <v>108000</v>
      </c>
      <c r="H110" s="16"/>
      <c r="I110" s="15">
        <v>1</v>
      </c>
      <c r="J110" s="15">
        <v>1</v>
      </c>
      <c r="K110" s="15">
        <v>1</v>
      </c>
      <c r="L110" s="14" t="s">
        <v>3</v>
      </c>
      <c r="M110" s="14" t="s">
        <v>3</v>
      </c>
      <c r="N110" s="14" t="s">
        <v>3</v>
      </c>
      <c r="O110" s="21">
        <v>0</v>
      </c>
      <c r="P110" s="21">
        <v>0</v>
      </c>
      <c r="Q110" s="21">
        <v>0</v>
      </c>
      <c r="R110" s="17">
        <v>108000</v>
      </c>
      <c r="S110" s="17">
        <f t="shared" si="53"/>
        <v>108000</v>
      </c>
      <c r="T110" s="17">
        <f t="shared" si="53"/>
        <v>108000</v>
      </c>
      <c r="U110" s="194">
        <v>90000</v>
      </c>
    </row>
    <row r="111" spans="1:21" ht="18.75" customHeight="1" x14ac:dyDescent="0.2">
      <c r="A111" s="44"/>
      <c r="B111" s="11"/>
      <c r="C111" s="23" t="s">
        <v>12</v>
      </c>
      <c r="D111" s="23"/>
      <c r="E111" s="12">
        <f t="shared" ref="E111:K111" si="54">SUM(E93:E110)</f>
        <v>13</v>
      </c>
      <c r="F111" s="12">
        <f t="shared" si="54"/>
        <v>12</v>
      </c>
      <c r="G111" s="24">
        <f t="shared" si="54"/>
        <v>2916180</v>
      </c>
      <c r="H111" s="24">
        <f t="shared" si="54"/>
        <v>210000</v>
      </c>
      <c r="I111" s="25">
        <f t="shared" si="54"/>
        <v>15</v>
      </c>
      <c r="J111" s="25">
        <f t="shared" si="54"/>
        <v>15</v>
      </c>
      <c r="K111" s="25">
        <f t="shared" si="54"/>
        <v>15</v>
      </c>
      <c r="L111" s="26" t="s">
        <v>140</v>
      </c>
      <c r="M111" s="26" t="s">
        <v>4</v>
      </c>
      <c r="N111" s="12" t="s">
        <v>4</v>
      </c>
      <c r="O111" s="24">
        <f t="shared" ref="O111:U111" si="55">SUM(O93:O110)</f>
        <v>800880</v>
      </c>
      <c r="P111" s="24">
        <f t="shared" si="55"/>
        <v>125760</v>
      </c>
      <c r="Q111" s="24">
        <f t="shared" si="55"/>
        <v>129720</v>
      </c>
      <c r="R111" s="24">
        <f t="shared" si="55"/>
        <v>3927060</v>
      </c>
      <c r="S111" s="24">
        <f t="shared" si="55"/>
        <v>4052820</v>
      </c>
      <c r="T111" s="24">
        <f t="shared" si="55"/>
        <v>4182540</v>
      </c>
      <c r="U111" s="24">
        <f t="shared" si="55"/>
        <v>380190</v>
      </c>
    </row>
    <row r="112" spans="1:21" ht="14.25" customHeight="1" x14ac:dyDescent="0.2">
      <c r="A112" s="72"/>
      <c r="B112" s="48"/>
      <c r="C112" s="4"/>
      <c r="D112" s="4"/>
      <c r="E112" s="48"/>
      <c r="F112" s="48"/>
      <c r="G112" s="65"/>
      <c r="H112" s="65"/>
      <c r="I112" s="50"/>
      <c r="J112" s="50"/>
      <c r="K112" s="50"/>
      <c r="L112" s="49"/>
      <c r="M112" s="49"/>
      <c r="N112" s="48"/>
      <c r="O112" s="65"/>
      <c r="P112" s="65"/>
      <c r="Q112" s="65"/>
      <c r="R112" s="65"/>
      <c r="S112" s="65"/>
      <c r="T112" s="65"/>
      <c r="U112" s="196"/>
    </row>
    <row r="113" spans="1:22" ht="25.5" customHeight="1" x14ac:dyDescent="0.2">
      <c r="A113" s="85"/>
      <c r="B113" s="85"/>
      <c r="T113" s="27" t="s">
        <v>36</v>
      </c>
      <c r="U113" s="197">
        <v>22</v>
      </c>
    </row>
    <row r="114" spans="1:22" ht="8.25" customHeight="1" x14ac:dyDescent="0.2">
      <c r="A114" s="85"/>
      <c r="B114" s="85"/>
      <c r="T114" s="27"/>
    </row>
    <row r="115" spans="1:22" ht="18.75" customHeight="1" x14ac:dyDescent="0.2">
      <c r="A115" s="29" t="s">
        <v>36</v>
      </c>
      <c r="B115" s="176" t="s">
        <v>146</v>
      </c>
      <c r="C115" s="176" t="s">
        <v>36</v>
      </c>
      <c r="D115" s="7" t="s">
        <v>36</v>
      </c>
      <c r="E115" s="175"/>
      <c r="F115" s="247" t="s">
        <v>74</v>
      </c>
      <c r="G115" s="248"/>
      <c r="H115" s="246"/>
      <c r="I115" s="249" t="s">
        <v>75</v>
      </c>
      <c r="J115" s="250"/>
      <c r="K115" s="251"/>
      <c r="L115" s="244" t="s">
        <v>77</v>
      </c>
      <c r="M115" s="245"/>
      <c r="N115" s="246"/>
      <c r="O115" s="244" t="s">
        <v>19</v>
      </c>
      <c r="P115" s="245"/>
      <c r="Q115" s="246"/>
      <c r="R115" s="244" t="s">
        <v>20</v>
      </c>
      <c r="S115" s="245"/>
      <c r="T115" s="246"/>
      <c r="U115" s="190" t="s">
        <v>14</v>
      </c>
    </row>
    <row r="116" spans="1:22" ht="18.75" customHeight="1" x14ac:dyDescent="0.2">
      <c r="A116" s="15" t="s">
        <v>7</v>
      </c>
      <c r="B116" s="105" t="s">
        <v>147</v>
      </c>
      <c r="C116" s="105" t="s">
        <v>8</v>
      </c>
      <c r="D116" s="18" t="s">
        <v>93</v>
      </c>
      <c r="E116" s="181" t="s">
        <v>9</v>
      </c>
      <c r="F116" s="183" t="s">
        <v>9</v>
      </c>
      <c r="G116" s="177" t="s">
        <v>143</v>
      </c>
      <c r="H116" s="185" t="s">
        <v>145</v>
      </c>
      <c r="I116" s="239" t="s">
        <v>76</v>
      </c>
      <c r="J116" s="239"/>
      <c r="K116" s="240"/>
      <c r="L116" s="241" t="s">
        <v>2</v>
      </c>
      <c r="M116" s="242"/>
      <c r="N116" s="243"/>
      <c r="O116" s="172"/>
      <c r="P116" s="174"/>
      <c r="Q116" s="173"/>
      <c r="R116" s="172"/>
      <c r="S116" s="174"/>
      <c r="T116" s="173"/>
      <c r="U116" s="191" t="s">
        <v>15</v>
      </c>
    </row>
    <row r="117" spans="1:22" ht="18.75" customHeight="1" x14ac:dyDescent="0.2">
      <c r="A117" s="44"/>
      <c r="B117" s="11" t="s">
        <v>7</v>
      </c>
      <c r="C117" s="10"/>
      <c r="D117" s="11" t="s">
        <v>36</v>
      </c>
      <c r="E117" s="182" t="s">
        <v>11</v>
      </c>
      <c r="F117" s="184" t="s">
        <v>22</v>
      </c>
      <c r="G117" s="172" t="s">
        <v>144</v>
      </c>
      <c r="H117" s="184" t="s">
        <v>10</v>
      </c>
      <c r="I117" s="139">
        <v>2564</v>
      </c>
      <c r="J117" s="139">
        <v>2565</v>
      </c>
      <c r="K117" s="139">
        <v>2566</v>
      </c>
      <c r="L117" s="139">
        <v>2564</v>
      </c>
      <c r="M117" s="139">
        <v>2565</v>
      </c>
      <c r="N117" s="139">
        <v>2566</v>
      </c>
      <c r="O117" s="11">
        <v>2564</v>
      </c>
      <c r="P117" s="11">
        <v>2565</v>
      </c>
      <c r="Q117" s="11">
        <v>2566</v>
      </c>
      <c r="R117" s="11">
        <v>2564</v>
      </c>
      <c r="S117" s="11">
        <v>2565</v>
      </c>
      <c r="T117" s="11">
        <v>2566</v>
      </c>
      <c r="U117" s="192" t="s">
        <v>36</v>
      </c>
    </row>
    <row r="118" spans="1:22" ht="18" customHeight="1" x14ac:dyDescent="0.2">
      <c r="A118" s="29" t="s">
        <v>36</v>
      </c>
      <c r="B118" s="176"/>
      <c r="C118" s="96" t="s">
        <v>47</v>
      </c>
      <c r="D118" s="28"/>
      <c r="E118" s="29"/>
      <c r="F118" s="29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193"/>
    </row>
    <row r="119" spans="1:22" ht="18" customHeight="1" x14ac:dyDescent="0.2">
      <c r="A119" s="15">
        <v>16</v>
      </c>
      <c r="B119" s="15">
        <v>1</v>
      </c>
      <c r="C119" s="13" t="s">
        <v>66</v>
      </c>
      <c r="D119" s="14" t="s">
        <v>54</v>
      </c>
      <c r="E119" s="15">
        <v>1</v>
      </c>
      <c r="F119" s="15">
        <v>1</v>
      </c>
      <c r="G119" s="16">
        <f>33560*12</f>
        <v>402720</v>
      </c>
      <c r="H119" s="16">
        <v>42000</v>
      </c>
      <c r="I119" s="15">
        <v>1</v>
      </c>
      <c r="J119" s="15">
        <v>1</v>
      </c>
      <c r="K119" s="15">
        <v>1</v>
      </c>
      <c r="L119" s="14" t="s">
        <v>3</v>
      </c>
      <c r="M119" s="14" t="s">
        <v>3</v>
      </c>
      <c r="N119" s="14" t="s">
        <v>3</v>
      </c>
      <c r="O119" s="17">
        <v>13440</v>
      </c>
      <c r="P119" s="17">
        <v>13080</v>
      </c>
      <c r="Q119" s="17">
        <v>13080</v>
      </c>
      <c r="R119" s="17">
        <f>G119+H119+O119</f>
        <v>458160</v>
      </c>
      <c r="S119" s="17">
        <f t="shared" ref="S119:T122" si="56">R119+P119</f>
        <v>471240</v>
      </c>
      <c r="T119" s="17">
        <f t="shared" si="56"/>
        <v>484320</v>
      </c>
      <c r="U119" s="194">
        <v>33560</v>
      </c>
    </row>
    <row r="120" spans="1:22" ht="18" customHeight="1" x14ac:dyDescent="0.2">
      <c r="A120" s="15">
        <v>17</v>
      </c>
      <c r="B120" s="15">
        <v>2</v>
      </c>
      <c r="C120" s="13" t="s">
        <v>67</v>
      </c>
      <c r="D120" s="14" t="s">
        <v>60</v>
      </c>
      <c r="E120" s="15">
        <v>1</v>
      </c>
      <c r="F120" s="15">
        <v>1</v>
      </c>
      <c r="G120" s="16">
        <v>307920</v>
      </c>
      <c r="H120" s="16"/>
      <c r="I120" s="15">
        <v>1</v>
      </c>
      <c r="J120" s="15">
        <v>1</v>
      </c>
      <c r="K120" s="15">
        <v>1</v>
      </c>
      <c r="L120" s="14" t="s">
        <v>3</v>
      </c>
      <c r="M120" s="14" t="s">
        <v>3</v>
      </c>
      <c r="N120" s="14" t="s">
        <v>3</v>
      </c>
      <c r="O120" s="17">
        <v>11040</v>
      </c>
      <c r="P120" s="17">
        <v>10920</v>
      </c>
      <c r="Q120" s="17">
        <v>11280</v>
      </c>
      <c r="R120" s="17">
        <f>O120+G120</f>
        <v>318960</v>
      </c>
      <c r="S120" s="17">
        <f t="shared" si="56"/>
        <v>329880</v>
      </c>
      <c r="T120" s="17">
        <f t="shared" si="56"/>
        <v>341160</v>
      </c>
      <c r="U120" s="194">
        <v>25660</v>
      </c>
    </row>
    <row r="121" spans="1:22" ht="18" customHeight="1" x14ac:dyDescent="0.2">
      <c r="A121" s="15">
        <v>18</v>
      </c>
      <c r="B121" s="15">
        <v>3</v>
      </c>
      <c r="C121" s="13" t="s">
        <v>68</v>
      </c>
      <c r="D121" s="14" t="s">
        <v>64</v>
      </c>
      <c r="E121" s="15">
        <v>1</v>
      </c>
      <c r="F121" s="15">
        <v>1</v>
      </c>
      <c r="G121" s="16">
        <v>138120</v>
      </c>
      <c r="H121" s="16"/>
      <c r="I121" s="15">
        <v>1</v>
      </c>
      <c r="J121" s="15">
        <v>1</v>
      </c>
      <c r="K121" s="15">
        <v>1</v>
      </c>
      <c r="L121" s="14" t="s">
        <v>3</v>
      </c>
      <c r="M121" s="14" t="s">
        <v>3</v>
      </c>
      <c r="N121" s="14" t="s">
        <v>3</v>
      </c>
      <c r="O121" s="17">
        <v>5400</v>
      </c>
      <c r="P121" s="17">
        <v>6120</v>
      </c>
      <c r="Q121" s="17">
        <v>6000</v>
      </c>
      <c r="R121" s="17">
        <f>O121+G121</f>
        <v>143520</v>
      </c>
      <c r="S121" s="17">
        <f t="shared" si="56"/>
        <v>149640</v>
      </c>
      <c r="T121" s="17">
        <f t="shared" si="56"/>
        <v>155640</v>
      </c>
      <c r="U121" s="22">
        <v>11510</v>
      </c>
    </row>
    <row r="122" spans="1:22" ht="18" customHeight="1" x14ac:dyDescent="0.2">
      <c r="A122" s="15">
        <v>19</v>
      </c>
      <c r="B122" s="15">
        <v>4</v>
      </c>
      <c r="C122" s="13" t="s">
        <v>69</v>
      </c>
      <c r="D122" s="14" t="s">
        <v>64</v>
      </c>
      <c r="E122" s="15">
        <v>1</v>
      </c>
      <c r="F122" s="15" t="s">
        <v>4</v>
      </c>
      <c r="G122" s="16">
        <v>297900</v>
      </c>
      <c r="H122" s="16"/>
      <c r="I122" s="15">
        <v>1</v>
      </c>
      <c r="J122" s="15">
        <v>1</v>
      </c>
      <c r="K122" s="15">
        <v>1</v>
      </c>
      <c r="L122" s="14" t="s">
        <v>103</v>
      </c>
      <c r="M122" s="14" t="s">
        <v>3</v>
      </c>
      <c r="N122" s="14" t="s">
        <v>3</v>
      </c>
      <c r="O122" s="17">
        <v>0</v>
      </c>
      <c r="P122" s="17">
        <v>9720</v>
      </c>
      <c r="Q122" s="17">
        <v>9720</v>
      </c>
      <c r="R122" s="17">
        <f>O122+G122</f>
        <v>297900</v>
      </c>
      <c r="S122" s="17">
        <f t="shared" si="56"/>
        <v>307620</v>
      </c>
      <c r="T122" s="17">
        <f t="shared" si="56"/>
        <v>317340</v>
      </c>
      <c r="U122" s="201" t="s">
        <v>151</v>
      </c>
    </row>
    <row r="123" spans="1:22" ht="18" customHeight="1" x14ac:dyDescent="0.2">
      <c r="A123" s="15">
        <v>20</v>
      </c>
      <c r="B123" s="15">
        <v>5</v>
      </c>
      <c r="C123" s="52" t="s">
        <v>139</v>
      </c>
      <c r="D123" s="15" t="s">
        <v>56</v>
      </c>
      <c r="E123" s="15">
        <v>1</v>
      </c>
      <c r="F123" s="15" t="s">
        <v>3</v>
      </c>
      <c r="G123" s="16">
        <v>0</v>
      </c>
      <c r="H123" s="16"/>
      <c r="I123" s="15">
        <v>1</v>
      </c>
      <c r="J123" s="15">
        <v>1</v>
      </c>
      <c r="K123" s="15">
        <v>1</v>
      </c>
      <c r="L123" s="14" t="s">
        <v>103</v>
      </c>
      <c r="M123" s="14" t="s">
        <v>3</v>
      </c>
      <c r="N123" s="14" t="s">
        <v>3</v>
      </c>
      <c r="O123" s="21">
        <v>355320</v>
      </c>
      <c r="P123" s="21">
        <v>12000</v>
      </c>
      <c r="Q123" s="21">
        <v>12000</v>
      </c>
      <c r="R123" s="17">
        <f>G123+O123</f>
        <v>355320</v>
      </c>
      <c r="S123" s="17">
        <f>R123+P123</f>
        <v>367320</v>
      </c>
      <c r="T123" s="17">
        <f>S123+Q123</f>
        <v>379320</v>
      </c>
      <c r="U123" s="201" t="s">
        <v>150</v>
      </c>
    </row>
    <row r="124" spans="1:22" ht="18" customHeight="1" x14ac:dyDescent="0.2">
      <c r="A124" s="15"/>
      <c r="B124" s="15"/>
      <c r="C124" s="31" t="s">
        <v>34</v>
      </c>
      <c r="D124" s="14"/>
      <c r="E124" s="15"/>
      <c r="F124" s="15"/>
      <c r="G124" s="16"/>
      <c r="H124" s="16"/>
      <c r="I124" s="16"/>
      <c r="J124" s="16"/>
      <c r="K124" s="16"/>
      <c r="L124" s="14"/>
      <c r="M124" s="14"/>
      <c r="N124" s="14"/>
      <c r="O124" s="17"/>
      <c r="P124" s="17"/>
      <c r="Q124" s="17"/>
      <c r="R124" s="17"/>
      <c r="S124" s="17"/>
      <c r="T124" s="17"/>
      <c r="U124" s="194"/>
    </row>
    <row r="125" spans="1:22" ht="18" customHeight="1" x14ac:dyDescent="0.2">
      <c r="A125" s="164">
        <v>21</v>
      </c>
      <c r="B125" s="164">
        <v>6</v>
      </c>
      <c r="C125" s="169" t="s">
        <v>91</v>
      </c>
      <c r="D125" s="14"/>
      <c r="E125" s="15">
        <v>1</v>
      </c>
      <c r="F125" s="15">
        <v>1</v>
      </c>
      <c r="G125" s="16">
        <v>172920</v>
      </c>
      <c r="H125" s="16"/>
      <c r="I125" s="16">
        <v>1</v>
      </c>
      <c r="J125" s="16">
        <v>1</v>
      </c>
      <c r="K125" s="16">
        <v>1</v>
      </c>
      <c r="L125" s="14" t="s">
        <v>3</v>
      </c>
      <c r="M125" s="14" t="s">
        <v>3</v>
      </c>
      <c r="N125" s="14" t="s">
        <v>3</v>
      </c>
      <c r="O125" s="17">
        <v>6960</v>
      </c>
      <c r="P125" s="17">
        <v>7200</v>
      </c>
      <c r="Q125" s="17">
        <v>7560</v>
      </c>
      <c r="R125" s="17">
        <f>O125+G125</f>
        <v>179880</v>
      </c>
      <c r="S125" s="17">
        <f t="shared" ref="S125" si="57">R125+P125</f>
        <v>187080</v>
      </c>
      <c r="T125" s="17">
        <f t="shared" ref="T125" si="58">S125+Q125</f>
        <v>194640</v>
      </c>
      <c r="U125" s="194">
        <v>14410</v>
      </c>
    </row>
    <row r="126" spans="1:22" ht="18" customHeight="1" x14ac:dyDescent="0.2">
      <c r="A126" s="15">
        <v>22</v>
      </c>
      <c r="B126" s="15">
        <v>7</v>
      </c>
      <c r="C126" s="168" t="s">
        <v>112</v>
      </c>
      <c r="D126" s="14"/>
      <c r="E126" s="15">
        <v>1</v>
      </c>
      <c r="F126" s="15">
        <v>1</v>
      </c>
      <c r="G126" s="16">
        <v>138000</v>
      </c>
      <c r="H126" s="16"/>
      <c r="I126" s="15">
        <v>1</v>
      </c>
      <c r="J126" s="15">
        <v>1</v>
      </c>
      <c r="K126" s="15">
        <v>1</v>
      </c>
      <c r="L126" s="14" t="s">
        <v>3</v>
      </c>
      <c r="M126" s="14" t="s">
        <v>3</v>
      </c>
      <c r="N126" s="14" t="s">
        <v>3</v>
      </c>
      <c r="O126" s="21">
        <v>5520</v>
      </c>
      <c r="P126" s="21">
        <v>5760</v>
      </c>
      <c r="Q126" s="21">
        <v>6000</v>
      </c>
      <c r="R126" s="17">
        <f>G126+O126</f>
        <v>143520</v>
      </c>
      <c r="S126" s="17">
        <f>R126+P126</f>
        <v>149280</v>
      </c>
      <c r="T126" s="104">
        <f>S126+Q126</f>
        <v>155280</v>
      </c>
      <c r="U126" s="194">
        <v>11500</v>
      </c>
    </row>
    <row r="127" spans="1:22" ht="18" customHeight="1" x14ac:dyDescent="0.2">
      <c r="A127" s="44"/>
      <c r="B127" s="44"/>
      <c r="C127" s="12" t="s">
        <v>5</v>
      </c>
      <c r="D127" s="23"/>
      <c r="E127" s="12">
        <f t="shared" ref="E127:K127" si="59">SUM(E119:E126)</f>
        <v>7</v>
      </c>
      <c r="F127" s="12">
        <f t="shared" si="59"/>
        <v>5</v>
      </c>
      <c r="G127" s="25">
        <f t="shared" si="59"/>
        <v>1457580</v>
      </c>
      <c r="H127" s="25">
        <f t="shared" si="59"/>
        <v>42000</v>
      </c>
      <c r="I127" s="25">
        <f t="shared" si="59"/>
        <v>7</v>
      </c>
      <c r="J127" s="25">
        <f t="shared" si="59"/>
        <v>7</v>
      </c>
      <c r="K127" s="25">
        <f t="shared" si="59"/>
        <v>7</v>
      </c>
      <c r="L127" s="26" t="s">
        <v>142</v>
      </c>
      <c r="M127" s="32" t="s">
        <v>3</v>
      </c>
      <c r="N127" s="25" t="s">
        <v>4</v>
      </c>
      <c r="O127" s="24">
        <f t="shared" ref="O127:U127" si="60">SUM(O119:O126)</f>
        <v>397680</v>
      </c>
      <c r="P127" s="24">
        <f t="shared" si="60"/>
        <v>64800</v>
      </c>
      <c r="Q127" s="24">
        <f t="shared" si="60"/>
        <v>65640</v>
      </c>
      <c r="R127" s="24">
        <f t="shared" si="60"/>
        <v>1897260</v>
      </c>
      <c r="S127" s="24">
        <f t="shared" si="60"/>
        <v>1962060</v>
      </c>
      <c r="T127" s="24">
        <f t="shared" si="60"/>
        <v>2027700</v>
      </c>
      <c r="U127" s="24">
        <f t="shared" si="60"/>
        <v>96640</v>
      </c>
      <c r="V127" s="103"/>
    </row>
    <row r="128" spans="1:22" ht="18" customHeight="1" x14ac:dyDescent="0.2">
      <c r="A128" s="15" t="s">
        <v>36</v>
      </c>
      <c r="B128" s="18"/>
      <c r="C128" s="33" t="s">
        <v>96</v>
      </c>
      <c r="D128" s="34"/>
      <c r="E128" s="18"/>
      <c r="F128" s="18"/>
      <c r="G128" s="35"/>
      <c r="H128" s="35"/>
      <c r="I128" s="35"/>
      <c r="J128" s="35"/>
      <c r="K128" s="35"/>
      <c r="L128" s="18"/>
      <c r="M128" s="18"/>
      <c r="N128" s="18"/>
      <c r="O128" s="36"/>
      <c r="P128" s="36"/>
      <c r="Q128" s="37"/>
      <c r="R128" s="36"/>
      <c r="S128" s="36"/>
      <c r="T128" s="36"/>
      <c r="U128" s="193"/>
    </row>
    <row r="129" spans="1:22" ht="18" customHeight="1" x14ac:dyDescent="0.2">
      <c r="A129" s="15">
        <v>23</v>
      </c>
      <c r="B129" s="15">
        <v>1</v>
      </c>
      <c r="C129" s="38" t="s">
        <v>70</v>
      </c>
      <c r="D129" s="14" t="s">
        <v>54</v>
      </c>
      <c r="E129" s="15">
        <v>1</v>
      </c>
      <c r="F129" s="15" t="s">
        <v>3</v>
      </c>
      <c r="G129" s="39">
        <f>32800*12</f>
        <v>393600</v>
      </c>
      <c r="H129" s="39">
        <v>42000</v>
      </c>
      <c r="I129" s="15">
        <v>1</v>
      </c>
      <c r="J129" s="15">
        <v>1</v>
      </c>
      <c r="K129" s="15">
        <v>1</v>
      </c>
      <c r="L129" s="14" t="s">
        <v>103</v>
      </c>
      <c r="M129" s="14" t="s">
        <v>3</v>
      </c>
      <c r="N129" s="14" t="s">
        <v>3</v>
      </c>
      <c r="O129" s="17">
        <v>0</v>
      </c>
      <c r="P129" s="17">
        <v>13620</v>
      </c>
      <c r="Q129" s="17">
        <v>13620</v>
      </c>
      <c r="R129" s="17">
        <f>G129+H129+O129</f>
        <v>435600</v>
      </c>
      <c r="S129" s="17">
        <f t="shared" ref="S129:T131" si="61">R129+P129</f>
        <v>449220</v>
      </c>
      <c r="T129" s="17">
        <f t="shared" si="61"/>
        <v>462840</v>
      </c>
      <c r="U129" s="201" t="s">
        <v>151</v>
      </c>
    </row>
    <row r="130" spans="1:22" ht="18" customHeight="1" x14ac:dyDescent="0.2">
      <c r="A130" s="15">
        <v>24</v>
      </c>
      <c r="B130" s="15">
        <v>2</v>
      </c>
      <c r="C130" s="13" t="s">
        <v>71</v>
      </c>
      <c r="D130" s="40" t="s">
        <v>60</v>
      </c>
      <c r="E130" s="15">
        <v>1</v>
      </c>
      <c r="F130" s="15">
        <v>1</v>
      </c>
      <c r="G130" s="16">
        <v>352080</v>
      </c>
      <c r="H130" s="16"/>
      <c r="I130" s="15">
        <v>1</v>
      </c>
      <c r="J130" s="15">
        <v>1</v>
      </c>
      <c r="K130" s="15">
        <v>1</v>
      </c>
      <c r="L130" s="14" t="s">
        <v>3</v>
      </c>
      <c r="M130" s="14" t="s">
        <v>3</v>
      </c>
      <c r="N130" s="14" t="s">
        <v>3</v>
      </c>
      <c r="O130" s="17">
        <v>11400</v>
      </c>
      <c r="P130" s="17">
        <v>11640</v>
      </c>
      <c r="Q130" s="17">
        <v>12120</v>
      </c>
      <c r="R130" s="17">
        <f>G130+O130</f>
        <v>363480</v>
      </c>
      <c r="S130" s="17">
        <f t="shared" si="61"/>
        <v>375120</v>
      </c>
      <c r="T130" s="17">
        <f t="shared" si="61"/>
        <v>387240</v>
      </c>
      <c r="U130" s="194">
        <v>29340</v>
      </c>
    </row>
    <row r="131" spans="1:22" ht="18" customHeight="1" x14ac:dyDescent="0.2">
      <c r="A131" s="15">
        <v>25</v>
      </c>
      <c r="B131" s="15">
        <v>3</v>
      </c>
      <c r="C131" s="13" t="s">
        <v>71</v>
      </c>
      <c r="D131" s="14" t="s">
        <v>64</v>
      </c>
      <c r="E131" s="15">
        <v>1</v>
      </c>
      <c r="F131" s="15" t="s">
        <v>3</v>
      </c>
      <c r="G131" s="16">
        <v>297900</v>
      </c>
      <c r="H131" s="16"/>
      <c r="I131" s="15">
        <v>1</v>
      </c>
      <c r="J131" s="15">
        <v>1</v>
      </c>
      <c r="K131" s="15">
        <v>1</v>
      </c>
      <c r="L131" s="14" t="s">
        <v>103</v>
      </c>
      <c r="M131" s="14" t="s">
        <v>3</v>
      </c>
      <c r="N131" s="14" t="s">
        <v>3</v>
      </c>
      <c r="O131" s="17">
        <v>0</v>
      </c>
      <c r="P131" s="17">
        <v>9720</v>
      </c>
      <c r="Q131" s="17">
        <v>9720</v>
      </c>
      <c r="R131" s="17">
        <f>O131+G131</f>
        <v>297900</v>
      </c>
      <c r="S131" s="17">
        <f t="shared" si="61"/>
        <v>307620</v>
      </c>
      <c r="T131" s="17">
        <f t="shared" si="61"/>
        <v>317340</v>
      </c>
      <c r="U131" s="201" t="s">
        <v>152</v>
      </c>
    </row>
    <row r="132" spans="1:22" ht="18" customHeight="1" x14ac:dyDescent="0.2">
      <c r="A132" s="15"/>
      <c r="B132" s="15"/>
      <c r="C132" s="33" t="s">
        <v>34</v>
      </c>
      <c r="D132" s="40"/>
      <c r="E132" s="15"/>
      <c r="F132" s="15"/>
      <c r="G132" s="16"/>
      <c r="H132" s="16"/>
      <c r="I132" s="16"/>
      <c r="J132" s="16"/>
      <c r="K132" s="16"/>
      <c r="L132" s="14"/>
      <c r="M132" s="14"/>
      <c r="N132" s="14"/>
      <c r="O132" s="17"/>
      <c r="P132" s="17"/>
      <c r="Q132" s="17"/>
      <c r="R132" s="17"/>
      <c r="S132" s="17"/>
      <c r="T132" s="17"/>
      <c r="U132" s="194"/>
    </row>
    <row r="133" spans="1:22" ht="18" customHeight="1" x14ac:dyDescent="0.2">
      <c r="A133" s="164">
        <v>26</v>
      </c>
      <c r="B133" s="164">
        <v>4</v>
      </c>
      <c r="C133" s="167" t="s">
        <v>92</v>
      </c>
      <c r="D133" s="40"/>
      <c r="E133" s="15">
        <v>1</v>
      </c>
      <c r="F133" s="15" t="s">
        <v>3</v>
      </c>
      <c r="G133" s="16">
        <v>0</v>
      </c>
      <c r="H133" s="16"/>
      <c r="I133" s="15">
        <v>1</v>
      </c>
      <c r="J133" s="15">
        <v>1</v>
      </c>
      <c r="K133" s="15">
        <v>1</v>
      </c>
      <c r="L133" s="14" t="s">
        <v>3</v>
      </c>
      <c r="M133" s="14" t="s">
        <v>3</v>
      </c>
      <c r="N133" s="14" t="s">
        <v>3</v>
      </c>
      <c r="O133" s="21">
        <v>138000</v>
      </c>
      <c r="P133" s="21">
        <v>5760</v>
      </c>
      <c r="Q133" s="21">
        <v>6000</v>
      </c>
      <c r="R133" s="17">
        <f>G133+O133</f>
        <v>138000</v>
      </c>
      <c r="S133" s="17">
        <f t="shared" ref="S133:T140" si="62">R133+P133</f>
        <v>143760</v>
      </c>
      <c r="T133" s="17">
        <f t="shared" si="62"/>
        <v>149760</v>
      </c>
      <c r="U133" s="201" t="s">
        <v>150</v>
      </c>
    </row>
    <row r="134" spans="1:22" ht="18" customHeight="1" x14ac:dyDescent="0.2">
      <c r="A134" s="164">
        <v>27</v>
      </c>
      <c r="B134" s="164">
        <v>5</v>
      </c>
      <c r="C134" s="187" t="s">
        <v>127</v>
      </c>
      <c r="D134" s="40"/>
      <c r="E134" s="15">
        <v>1</v>
      </c>
      <c r="F134" s="15">
        <v>1</v>
      </c>
      <c r="G134" s="16">
        <v>176280</v>
      </c>
      <c r="H134" s="16"/>
      <c r="I134" s="15">
        <v>1</v>
      </c>
      <c r="J134" s="15">
        <v>1</v>
      </c>
      <c r="K134" s="15">
        <v>1</v>
      </c>
      <c r="L134" s="14" t="s">
        <v>3</v>
      </c>
      <c r="M134" s="14" t="s">
        <v>3</v>
      </c>
      <c r="N134" s="14" t="s">
        <v>3</v>
      </c>
      <c r="O134" s="21">
        <v>7080</v>
      </c>
      <c r="P134" s="21">
        <v>7440</v>
      </c>
      <c r="Q134" s="21">
        <v>7680</v>
      </c>
      <c r="R134" s="17">
        <f>G134+O134</f>
        <v>183360</v>
      </c>
      <c r="S134" s="17">
        <f t="shared" si="62"/>
        <v>190800</v>
      </c>
      <c r="T134" s="17">
        <f t="shared" si="62"/>
        <v>198480</v>
      </c>
      <c r="U134" s="194">
        <v>14690</v>
      </c>
    </row>
    <row r="135" spans="1:22" ht="18" customHeight="1" x14ac:dyDescent="0.2">
      <c r="A135" s="164">
        <v>28</v>
      </c>
      <c r="B135" s="164">
        <v>6</v>
      </c>
      <c r="C135" s="165" t="s">
        <v>113</v>
      </c>
      <c r="D135" s="14"/>
      <c r="E135" s="15">
        <v>1</v>
      </c>
      <c r="F135" s="15">
        <v>1</v>
      </c>
      <c r="G135" s="16">
        <v>118440</v>
      </c>
      <c r="H135" s="16"/>
      <c r="I135" s="15">
        <v>1</v>
      </c>
      <c r="J135" s="15">
        <v>1</v>
      </c>
      <c r="K135" s="15">
        <v>1</v>
      </c>
      <c r="L135" s="14" t="s">
        <v>3</v>
      </c>
      <c r="M135" s="14" t="s">
        <v>3</v>
      </c>
      <c r="N135" s="14" t="s">
        <v>3</v>
      </c>
      <c r="O135" s="21">
        <v>4800</v>
      </c>
      <c r="P135" s="21">
        <v>5040</v>
      </c>
      <c r="Q135" s="21">
        <v>5160</v>
      </c>
      <c r="R135" s="17">
        <f>G135+O135</f>
        <v>123240</v>
      </c>
      <c r="S135" s="17">
        <f>R135+P135</f>
        <v>128280</v>
      </c>
      <c r="T135" s="17">
        <f>S135+Q135</f>
        <v>133440</v>
      </c>
      <c r="U135" s="194">
        <v>9870</v>
      </c>
    </row>
    <row r="136" spans="1:22" ht="18" customHeight="1" x14ac:dyDescent="0.2">
      <c r="A136" s="164">
        <v>29</v>
      </c>
      <c r="B136" s="164">
        <v>7</v>
      </c>
      <c r="C136" s="165" t="s">
        <v>90</v>
      </c>
      <c r="D136" s="14"/>
      <c r="E136" s="15">
        <v>1</v>
      </c>
      <c r="F136" s="15">
        <v>1</v>
      </c>
      <c r="G136" s="16">
        <v>138000</v>
      </c>
      <c r="H136" s="16"/>
      <c r="I136" s="15">
        <v>1</v>
      </c>
      <c r="J136" s="15">
        <v>1</v>
      </c>
      <c r="K136" s="15">
        <v>1</v>
      </c>
      <c r="L136" s="14" t="s">
        <v>3</v>
      </c>
      <c r="M136" s="14" t="s">
        <v>3</v>
      </c>
      <c r="N136" s="14" t="s">
        <v>3</v>
      </c>
      <c r="O136" s="21">
        <v>5520</v>
      </c>
      <c r="P136" s="21">
        <v>5760</v>
      </c>
      <c r="Q136" s="21">
        <v>6000</v>
      </c>
      <c r="R136" s="17">
        <f>G136+O136</f>
        <v>143520</v>
      </c>
      <c r="S136" s="17">
        <f>R136+P136</f>
        <v>149280</v>
      </c>
      <c r="T136" s="17">
        <f>S136+Q136</f>
        <v>155280</v>
      </c>
      <c r="U136" s="194">
        <v>11500</v>
      </c>
    </row>
    <row r="137" spans="1:22" ht="18" customHeight="1" x14ac:dyDescent="0.2">
      <c r="A137" s="15"/>
      <c r="B137" s="48"/>
      <c r="C137" s="33" t="s">
        <v>35</v>
      </c>
      <c r="D137" s="40"/>
      <c r="E137" s="15"/>
      <c r="F137" s="15"/>
      <c r="G137" s="16"/>
      <c r="H137" s="16"/>
      <c r="I137" s="15"/>
      <c r="J137" s="15"/>
      <c r="K137" s="15"/>
      <c r="L137" s="14"/>
      <c r="M137" s="14"/>
      <c r="N137" s="14"/>
      <c r="O137" s="21"/>
      <c r="P137" s="21"/>
      <c r="Q137" s="21"/>
      <c r="R137" s="17"/>
      <c r="S137" s="17"/>
      <c r="T137" s="17"/>
      <c r="U137" s="194"/>
    </row>
    <row r="138" spans="1:22" ht="18" customHeight="1" x14ac:dyDescent="0.2">
      <c r="A138" s="15">
        <v>30</v>
      </c>
      <c r="B138" s="15">
        <v>8</v>
      </c>
      <c r="C138" s="13" t="s">
        <v>72</v>
      </c>
      <c r="D138" s="40"/>
      <c r="E138" s="15">
        <v>1</v>
      </c>
      <c r="F138" s="15">
        <v>1</v>
      </c>
      <c r="G138" s="16">
        <v>108000</v>
      </c>
      <c r="H138" s="16"/>
      <c r="I138" s="15">
        <v>1</v>
      </c>
      <c r="J138" s="15">
        <v>1</v>
      </c>
      <c r="K138" s="15">
        <v>1</v>
      </c>
      <c r="L138" s="14" t="s">
        <v>3</v>
      </c>
      <c r="M138" s="14" t="s">
        <v>3</v>
      </c>
      <c r="N138" s="14" t="s">
        <v>3</v>
      </c>
      <c r="O138" s="21">
        <v>0</v>
      </c>
      <c r="P138" s="21">
        <v>0</v>
      </c>
      <c r="Q138" s="21">
        <v>0</v>
      </c>
      <c r="R138" s="17">
        <f>G138+O138</f>
        <v>108000</v>
      </c>
      <c r="S138" s="17">
        <f t="shared" si="62"/>
        <v>108000</v>
      </c>
      <c r="T138" s="104">
        <f t="shared" si="62"/>
        <v>108000</v>
      </c>
      <c r="U138" s="194">
        <v>9000</v>
      </c>
      <c r="V138" s="47"/>
    </row>
    <row r="139" spans="1:22" ht="18" customHeight="1" x14ac:dyDescent="0.2">
      <c r="A139" s="15">
        <v>31</v>
      </c>
      <c r="B139" s="15">
        <v>9</v>
      </c>
      <c r="C139" s="13" t="s">
        <v>72</v>
      </c>
      <c r="D139" s="15"/>
      <c r="E139" s="15">
        <v>1</v>
      </c>
      <c r="F139" s="15">
        <v>1</v>
      </c>
      <c r="G139" s="16">
        <v>108000</v>
      </c>
      <c r="H139" s="16"/>
      <c r="I139" s="15">
        <v>1</v>
      </c>
      <c r="J139" s="15">
        <v>1</v>
      </c>
      <c r="K139" s="15">
        <v>1</v>
      </c>
      <c r="L139" s="14" t="s">
        <v>3</v>
      </c>
      <c r="M139" s="14" t="s">
        <v>3</v>
      </c>
      <c r="N139" s="14" t="s">
        <v>3</v>
      </c>
      <c r="O139" s="21">
        <v>0</v>
      </c>
      <c r="P139" s="21">
        <v>0</v>
      </c>
      <c r="Q139" s="21">
        <v>0</v>
      </c>
      <c r="R139" s="17">
        <v>108000</v>
      </c>
      <c r="S139" s="17">
        <f t="shared" si="62"/>
        <v>108000</v>
      </c>
      <c r="T139" s="17">
        <f t="shared" si="62"/>
        <v>108000</v>
      </c>
      <c r="U139" s="194">
        <v>9000</v>
      </c>
    </row>
    <row r="140" spans="1:22" ht="18" customHeight="1" x14ac:dyDescent="0.2">
      <c r="A140" s="44">
        <v>32</v>
      </c>
      <c r="B140" s="44">
        <v>10</v>
      </c>
      <c r="C140" s="188" t="s">
        <v>107</v>
      </c>
      <c r="D140" s="15"/>
      <c r="E140" s="15">
        <v>1</v>
      </c>
      <c r="F140" s="15">
        <v>1</v>
      </c>
      <c r="G140" s="16">
        <v>108000</v>
      </c>
      <c r="H140" s="16"/>
      <c r="I140" s="15">
        <v>1</v>
      </c>
      <c r="J140" s="15">
        <v>1</v>
      </c>
      <c r="K140" s="15">
        <v>1</v>
      </c>
      <c r="L140" s="14" t="s">
        <v>3</v>
      </c>
      <c r="M140" s="14" t="s">
        <v>3</v>
      </c>
      <c r="N140" s="14" t="s">
        <v>3</v>
      </c>
      <c r="O140" s="21">
        <v>0</v>
      </c>
      <c r="P140" s="21">
        <v>0</v>
      </c>
      <c r="Q140" s="21">
        <v>0</v>
      </c>
      <c r="R140" s="17">
        <v>108000</v>
      </c>
      <c r="S140" s="17">
        <f t="shared" si="62"/>
        <v>108000</v>
      </c>
      <c r="T140" s="17">
        <f t="shared" si="62"/>
        <v>108000</v>
      </c>
      <c r="U140" s="194">
        <v>90000</v>
      </c>
    </row>
    <row r="141" spans="1:22" ht="18" customHeight="1" x14ac:dyDescent="0.2">
      <c r="A141" s="15"/>
      <c r="B141" s="15"/>
      <c r="C141" s="7" t="s">
        <v>5</v>
      </c>
      <c r="D141" s="41"/>
      <c r="E141" s="7">
        <f>SUM(E129:E140)</f>
        <v>10</v>
      </c>
      <c r="F141" s="7">
        <f>SUM(F129:F140)</f>
        <v>7</v>
      </c>
      <c r="G141" s="42">
        <f>SUM(G129:G140)</f>
        <v>1800300</v>
      </c>
      <c r="H141" s="42">
        <f>SUM(H129:H140)</f>
        <v>42000</v>
      </c>
      <c r="I141" s="42">
        <f>SUM(I129:I138)</f>
        <v>8</v>
      </c>
      <c r="J141" s="42">
        <f>SUM(J129:J138)</f>
        <v>8</v>
      </c>
      <c r="K141" s="42">
        <f>SUM(K129:K138)</f>
        <v>8</v>
      </c>
      <c r="L141" s="41" t="s">
        <v>142</v>
      </c>
      <c r="M141" s="41" t="s">
        <v>4</v>
      </c>
      <c r="N141" s="41" t="s">
        <v>4</v>
      </c>
      <c r="O141" s="43">
        <f t="shared" ref="O141:U141" si="63">SUM(O129:O140)</f>
        <v>166800</v>
      </c>
      <c r="P141" s="43">
        <f t="shared" si="63"/>
        <v>58980</v>
      </c>
      <c r="Q141" s="43">
        <f t="shared" si="63"/>
        <v>60300</v>
      </c>
      <c r="R141" s="43">
        <f t="shared" si="63"/>
        <v>2009100</v>
      </c>
      <c r="S141" s="43">
        <f t="shared" si="63"/>
        <v>2068080</v>
      </c>
      <c r="T141" s="43">
        <f t="shared" si="63"/>
        <v>2128380</v>
      </c>
      <c r="U141" s="24">
        <f t="shared" si="63"/>
        <v>173400</v>
      </c>
    </row>
    <row r="142" spans="1:22" s="47" customFormat="1" ht="8.25" customHeight="1" x14ac:dyDescent="0.2">
      <c r="A142" s="89"/>
      <c r="B142" s="89"/>
      <c r="C142" s="90"/>
      <c r="D142" s="91"/>
      <c r="E142" s="158"/>
      <c r="F142" s="92"/>
      <c r="G142" s="92"/>
      <c r="H142" s="92"/>
      <c r="I142" s="92"/>
      <c r="J142" s="92"/>
      <c r="K142" s="92"/>
      <c r="L142" s="93"/>
      <c r="M142" s="93"/>
      <c r="N142" s="94"/>
      <c r="O142" s="95"/>
      <c r="P142" s="95"/>
      <c r="Q142" s="95"/>
      <c r="R142" s="95"/>
      <c r="S142" s="95"/>
      <c r="T142" s="95"/>
      <c r="U142" s="196"/>
    </row>
    <row r="143" spans="1:22" s="47" customFormat="1" ht="25.5" customHeight="1" x14ac:dyDescent="0.2">
      <c r="A143" s="72"/>
      <c r="B143" s="72"/>
      <c r="D143" s="86"/>
      <c r="E143" s="72"/>
      <c r="F143" s="72"/>
      <c r="G143" s="87"/>
      <c r="H143" s="87"/>
      <c r="I143" s="72"/>
      <c r="J143" s="72"/>
      <c r="K143" s="72"/>
      <c r="L143" s="86"/>
      <c r="M143" s="86"/>
      <c r="N143" s="86"/>
      <c r="O143" s="88"/>
      <c r="P143" s="88"/>
      <c r="Q143" s="88"/>
      <c r="R143" s="88"/>
      <c r="S143" s="88"/>
      <c r="T143" s="88"/>
      <c r="U143" s="197">
        <v>23</v>
      </c>
    </row>
    <row r="144" spans="1:22" ht="20.25" customHeight="1" x14ac:dyDescent="0.2">
      <c r="A144" s="47"/>
      <c r="B144" s="47"/>
      <c r="C144" s="48"/>
      <c r="D144" s="49"/>
      <c r="E144" s="48"/>
      <c r="F144" s="48"/>
      <c r="G144" s="50"/>
      <c r="H144" s="50"/>
      <c r="I144" s="50"/>
      <c r="J144" s="50"/>
      <c r="K144" s="50"/>
      <c r="L144" s="49"/>
      <c r="M144" s="49"/>
      <c r="N144" s="49"/>
      <c r="O144" s="50"/>
      <c r="P144" s="50"/>
      <c r="Q144" s="50"/>
      <c r="R144" s="50"/>
      <c r="S144" s="50"/>
      <c r="T144" s="27" t="s">
        <v>36</v>
      </c>
    </row>
    <row r="145" spans="1:21" ht="18.75" customHeight="1" x14ac:dyDescent="0.2">
      <c r="A145" s="29" t="s">
        <v>36</v>
      </c>
      <c r="B145" s="176" t="s">
        <v>146</v>
      </c>
      <c r="C145" s="159" t="s">
        <v>36</v>
      </c>
      <c r="D145" s="7" t="s">
        <v>36</v>
      </c>
      <c r="E145" s="157"/>
      <c r="F145" s="247" t="s">
        <v>74</v>
      </c>
      <c r="G145" s="248"/>
      <c r="H145" s="246"/>
      <c r="I145" s="249" t="s">
        <v>75</v>
      </c>
      <c r="J145" s="250"/>
      <c r="K145" s="251"/>
      <c r="L145" s="244" t="s">
        <v>77</v>
      </c>
      <c r="M145" s="245"/>
      <c r="N145" s="246"/>
      <c r="O145" s="244" t="s">
        <v>19</v>
      </c>
      <c r="P145" s="245"/>
      <c r="Q145" s="246"/>
      <c r="R145" s="244" t="s">
        <v>20</v>
      </c>
      <c r="S145" s="245"/>
      <c r="T145" s="246"/>
      <c r="U145" s="198" t="s">
        <v>14</v>
      </c>
    </row>
    <row r="146" spans="1:21" ht="18.75" customHeight="1" x14ac:dyDescent="0.2">
      <c r="A146" s="15" t="s">
        <v>7</v>
      </c>
      <c r="B146" s="105" t="s">
        <v>147</v>
      </c>
      <c r="C146" s="105" t="s">
        <v>8</v>
      </c>
      <c r="D146" s="18" t="s">
        <v>93</v>
      </c>
      <c r="E146" s="181" t="s">
        <v>9</v>
      </c>
      <c r="F146" s="183" t="s">
        <v>9</v>
      </c>
      <c r="G146" s="177" t="s">
        <v>143</v>
      </c>
      <c r="H146" s="7" t="s">
        <v>145</v>
      </c>
      <c r="I146" s="239" t="s">
        <v>76</v>
      </c>
      <c r="J146" s="239"/>
      <c r="K146" s="240"/>
      <c r="L146" s="241" t="s">
        <v>2</v>
      </c>
      <c r="M146" s="242"/>
      <c r="N146" s="243"/>
      <c r="O146" s="160"/>
      <c r="P146" s="162"/>
      <c r="Q146" s="161"/>
      <c r="R146" s="160"/>
      <c r="S146" s="162"/>
      <c r="T146" s="161"/>
      <c r="U146" s="199" t="s">
        <v>15</v>
      </c>
    </row>
    <row r="147" spans="1:21" ht="18.75" customHeight="1" x14ac:dyDescent="0.2">
      <c r="A147" s="44"/>
      <c r="B147" s="11" t="s">
        <v>7</v>
      </c>
      <c r="C147" s="10"/>
      <c r="D147" s="11" t="s">
        <v>36</v>
      </c>
      <c r="E147" s="182" t="s">
        <v>11</v>
      </c>
      <c r="F147" s="184" t="s">
        <v>22</v>
      </c>
      <c r="G147" s="172" t="s">
        <v>144</v>
      </c>
      <c r="H147" s="140" t="s">
        <v>10</v>
      </c>
      <c r="I147" s="139">
        <v>2564</v>
      </c>
      <c r="J147" s="139">
        <v>2565</v>
      </c>
      <c r="K147" s="139">
        <v>2566</v>
      </c>
      <c r="L147" s="139">
        <v>2564</v>
      </c>
      <c r="M147" s="139">
        <v>2565</v>
      </c>
      <c r="N147" s="139">
        <v>2566</v>
      </c>
      <c r="O147" s="11">
        <v>2564</v>
      </c>
      <c r="P147" s="11">
        <v>2565</v>
      </c>
      <c r="Q147" s="11">
        <v>2566</v>
      </c>
      <c r="R147" s="11">
        <v>2564</v>
      </c>
      <c r="S147" s="11">
        <v>2565</v>
      </c>
      <c r="T147" s="11">
        <v>2566</v>
      </c>
      <c r="U147" s="200" t="s">
        <v>36</v>
      </c>
    </row>
    <row r="148" spans="1:21" ht="18.75" customHeight="1" x14ac:dyDescent="0.2">
      <c r="A148" s="220" t="s">
        <v>36</v>
      </c>
      <c r="B148" s="106"/>
      <c r="C148" s="142" t="s">
        <v>97</v>
      </c>
      <c r="D148" s="41"/>
      <c r="E148" s="7"/>
      <c r="F148" s="18"/>
      <c r="G148" s="35"/>
      <c r="H148" s="35"/>
      <c r="I148" s="42"/>
      <c r="J148" s="42"/>
      <c r="K148" s="42"/>
      <c r="L148" s="41"/>
      <c r="M148" s="41"/>
      <c r="N148" s="41"/>
      <c r="O148" s="43"/>
      <c r="P148" s="43"/>
      <c r="Q148" s="43"/>
      <c r="R148" s="43"/>
      <c r="S148" s="43"/>
      <c r="T148" s="51"/>
      <c r="U148" s="193"/>
    </row>
    <row r="149" spans="1:21" ht="18.75" customHeight="1" x14ac:dyDescent="0.2">
      <c r="A149" s="15"/>
      <c r="B149" s="105"/>
      <c r="C149" s="141" t="s">
        <v>48</v>
      </c>
      <c r="D149" s="98"/>
      <c r="E149" s="18"/>
      <c r="F149" s="18"/>
      <c r="G149" s="35"/>
      <c r="H149" s="35"/>
      <c r="I149" s="35"/>
      <c r="J149" s="35"/>
      <c r="K149" s="35"/>
      <c r="L149" s="98"/>
      <c r="M149" s="98"/>
      <c r="N149" s="98"/>
      <c r="O149" s="36"/>
      <c r="P149" s="36"/>
      <c r="Q149" s="36"/>
      <c r="R149" s="36"/>
      <c r="S149" s="36"/>
      <c r="T149" s="99"/>
      <c r="U149" s="194"/>
    </row>
    <row r="150" spans="1:21" ht="18.75" customHeight="1" x14ac:dyDescent="0.2">
      <c r="A150" s="15">
        <v>33</v>
      </c>
      <c r="B150" s="15">
        <v>1</v>
      </c>
      <c r="C150" s="143" t="s">
        <v>99</v>
      </c>
      <c r="D150" s="14" t="s">
        <v>54</v>
      </c>
      <c r="E150" s="15">
        <v>1</v>
      </c>
      <c r="F150" s="15" t="s">
        <v>3</v>
      </c>
      <c r="G150" s="16">
        <f>32800*12</f>
        <v>393600</v>
      </c>
      <c r="H150" s="16">
        <v>42000</v>
      </c>
      <c r="I150" s="15">
        <v>1</v>
      </c>
      <c r="J150" s="15">
        <v>1</v>
      </c>
      <c r="K150" s="15">
        <v>1</v>
      </c>
      <c r="L150" s="14" t="s">
        <v>103</v>
      </c>
      <c r="M150" s="14" t="s">
        <v>3</v>
      </c>
      <c r="N150" s="14" t="s">
        <v>3</v>
      </c>
      <c r="O150" s="17">
        <v>0</v>
      </c>
      <c r="P150" s="17">
        <v>13620</v>
      </c>
      <c r="Q150" s="17">
        <v>13620</v>
      </c>
      <c r="R150" s="17">
        <f>G150+H150+O150</f>
        <v>435600</v>
      </c>
      <c r="S150" s="17">
        <f>R150+P150</f>
        <v>449220</v>
      </c>
      <c r="T150" s="17">
        <f>S150+Q150</f>
        <v>462840</v>
      </c>
      <c r="U150" s="201" t="s">
        <v>151</v>
      </c>
    </row>
    <row r="151" spans="1:21" ht="18.75" customHeight="1" x14ac:dyDescent="0.2">
      <c r="A151" s="15">
        <v>34</v>
      </c>
      <c r="B151" s="107">
        <v>2</v>
      </c>
      <c r="C151" s="52" t="s">
        <v>73</v>
      </c>
      <c r="D151" s="15" t="s">
        <v>56</v>
      </c>
      <c r="E151" s="15">
        <v>1</v>
      </c>
      <c r="F151" s="15" t="s">
        <v>3</v>
      </c>
      <c r="G151" s="16">
        <v>0</v>
      </c>
      <c r="H151" s="16"/>
      <c r="I151" s="15">
        <v>1</v>
      </c>
      <c r="J151" s="15">
        <v>1</v>
      </c>
      <c r="K151" s="15">
        <v>1</v>
      </c>
      <c r="L151" s="14" t="s">
        <v>103</v>
      </c>
      <c r="M151" s="14" t="s">
        <v>3</v>
      </c>
      <c r="N151" s="14" t="s">
        <v>3</v>
      </c>
      <c r="O151" s="21">
        <v>355320</v>
      </c>
      <c r="P151" s="21">
        <v>12000</v>
      </c>
      <c r="Q151" s="21">
        <v>12000</v>
      </c>
      <c r="R151" s="17">
        <f>G151+O151</f>
        <v>355320</v>
      </c>
      <c r="S151" s="17">
        <f>R151+P151</f>
        <v>367320</v>
      </c>
      <c r="T151" s="17">
        <f>S151+Q151</f>
        <v>379320</v>
      </c>
      <c r="U151" s="201" t="s">
        <v>150</v>
      </c>
    </row>
    <row r="152" spans="1:21" ht="18.75" customHeight="1" x14ac:dyDescent="0.2">
      <c r="A152" s="15">
        <v>35</v>
      </c>
      <c r="B152" s="107">
        <v>3</v>
      </c>
      <c r="C152" s="52" t="s">
        <v>131</v>
      </c>
      <c r="D152" s="14" t="s">
        <v>64</v>
      </c>
      <c r="E152" s="15" t="s">
        <v>3</v>
      </c>
      <c r="F152" s="15" t="s">
        <v>3</v>
      </c>
      <c r="G152" s="16">
        <v>0</v>
      </c>
      <c r="H152" s="16"/>
      <c r="I152" s="15">
        <v>1</v>
      </c>
      <c r="J152" s="15">
        <v>1</v>
      </c>
      <c r="K152" s="15">
        <v>1</v>
      </c>
      <c r="L152" s="14" t="s">
        <v>103</v>
      </c>
      <c r="M152" s="14" t="s">
        <v>3</v>
      </c>
      <c r="N152" s="14" t="s">
        <v>3</v>
      </c>
      <c r="O152" s="17">
        <v>297900</v>
      </c>
      <c r="P152" s="17">
        <v>9720</v>
      </c>
      <c r="Q152" s="17">
        <v>9720</v>
      </c>
      <c r="R152" s="17">
        <v>297900</v>
      </c>
      <c r="S152" s="17">
        <f t="shared" ref="S152" si="64">R152+P152</f>
        <v>307620</v>
      </c>
      <c r="T152" s="17">
        <f t="shared" ref="T152" si="65">S152+Q152</f>
        <v>317340</v>
      </c>
      <c r="U152" s="22" t="s">
        <v>104</v>
      </c>
    </row>
    <row r="153" spans="1:21" ht="18.75" customHeight="1" x14ac:dyDescent="0.2">
      <c r="A153" s="221">
        <v>36</v>
      </c>
      <c r="B153" s="180">
        <v>4</v>
      </c>
      <c r="C153" s="52" t="s">
        <v>137</v>
      </c>
      <c r="D153" s="15" t="s">
        <v>36</v>
      </c>
      <c r="E153" s="15">
        <v>1</v>
      </c>
      <c r="F153" s="15">
        <v>1</v>
      </c>
      <c r="G153" s="20">
        <v>0</v>
      </c>
      <c r="H153" s="20"/>
      <c r="I153" s="15">
        <v>1</v>
      </c>
      <c r="J153" s="15">
        <v>1</v>
      </c>
      <c r="K153" s="15">
        <v>1</v>
      </c>
      <c r="L153" s="14" t="s">
        <v>3</v>
      </c>
      <c r="M153" s="14" t="s">
        <v>3</v>
      </c>
      <c r="N153" s="14" t="s">
        <v>3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194"/>
    </row>
    <row r="154" spans="1:21" ht="18.75" customHeight="1" x14ac:dyDescent="0.2">
      <c r="A154" s="221">
        <v>37</v>
      </c>
      <c r="B154" s="180">
        <v>5</v>
      </c>
      <c r="C154" s="52" t="s">
        <v>137</v>
      </c>
      <c r="D154" s="15" t="s">
        <v>36</v>
      </c>
      <c r="E154" s="15">
        <v>1</v>
      </c>
      <c r="F154" s="15">
        <v>1</v>
      </c>
      <c r="G154" s="20">
        <v>0</v>
      </c>
      <c r="H154" s="20"/>
      <c r="I154" s="15">
        <v>1</v>
      </c>
      <c r="J154" s="15">
        <v>1</v>
      </c>
      <c r="K154" s="15">
        <v>1</v>
      </c>
      <c r="L154" s="14" t="s">
        <v>3</v>
      </c>
      <c r="M154" s="14" t="s">
        <v>3</v>
      </c>
      <c r="N154" s="14" t="s">
        <v>3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194"/>
    </row>
    <row r="155" spans="1:21" ht="18.75" customHeight="1" x14ac:dyDescent="0.2">
      <c r="A155" s="221">
        <v>38</v>
      </c>
      <c r="B155" s="180">
        <v>6</v>
      </c>
      <c r="C155" s="52" t="s">
        <v>137</v>
      </c>
      <c r="D155" s="15" t="s">
        <v>36</v>
      </c>
      <c r="E155" s="15">
        <v>1</v>
      </c>
      <c r="F155" s="15">
        <v>1</v>
      </c>
      <c r="G155" s="20">
        <v>0</v>
      </c>
      <c r="H155" s="20"/>
      <c r="I155" s="15">
        <v>1</v>
      </c>
      <c r="J155" s="15">
        <v>1</v>
      </c>
      <c r="K155" s="15">
        <v>1</v>
      </c>
      <c r="L155" s="14" t="s">
        <v>3</v>
      </c>
      <c r="M155" s="14" t="s">
        <v>3</v>
      </c>
      <c r="N155" s="14" t="s">
        <v>3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194"/>
    </row>
    <row r="156" spans="1:21" ht="18.75" customHeight="1" x14ac:dyDescent="0.2">
      <c r="A156" s="15"/>
      <c r="B156" s="18"/>
      <c r="C156" s="33" t="s">
        <v>34</v>
      </c>
      <c r="D156" s="15"/>
      <c r="E156" s="15"/>
      <c r="F156" s="15"/>
      <c r="G156" s="20"/>
      <c r="H156" s="20"/>
      <c r="I156" s="20"/>
      <c r="J156" s="20"/>
      <c r="K156" s="20"/>
      <c r="L156" s="14"/>
      <c r="M156" s="14"/>
      <c r="N156" s="14"/>
      <c r="O156" s="20"/>
      <c r="P156" s="20"/>
      <c r="Q156" s="20"/>
      <c r="R156" s="20"/>
      <c r="S156" s="20"/>
      <c r="T156" s="20"/>
      <c r="U156" s="194"/>
    </row>
    <row r="157" spans="1:21" ht="18.75" customHeight="1" x14ac:dyDescent="0.2">
      <c r="A157" s="221">
        <v>39</v>
      </c>
      <c r="B157" s="180">
        <v>7</v>
      </c>
      <c r="C157" s="145" t="s">
        <v>37</v>
      </c>
      <c r="D157" s="15"/>
      <c r="E157" s="15">
        <v>1</v>
      </c>
      <c r="F157" s="15">
        <v>1</v>
      </c>
      <c r="G157" s="20">
        <v>0</v>
      </c>
      <c r="H157" s="20"/>
      <c r="I157" s="15">
        <v>1</v>
      </c>
      <c r="J157" s="15">
        <v>1</v>
      </c>
      <c r="K157" s="15">
        <v>1</v>
      </c>
      <c r="L157" s="14" t="s">
        <v>3</v>
      </c>
      <c r="M157" s="14" t="s">
        <v>3</v>
      </c>
      <c r="N157" s="14" t="s">
        <v>3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194"/>
    </row>
    <row r="158" spans="1:21" ht="18.75" customHeight="1" x14ac:dyDescent="0.2">
      <c r="A158" s="221">
        <v>40</v>
      </c>
      <c r="B158" s="180">
        <v>8</v>
      </c>
      <c r="C158" s="145" t="s">
        <v>37</v>
      </c>
      <c r="D158" s="15"/>
      <c r="E158" s="15">
        <v>1</v>
      </c>
      <c r="F158" s="15">
        <v>1</v>
      </c>
      <c r="G158" s="20">
        <v>0</v>
      </c>
      <c r="H158" s="20"/>
      <c r="I158" s="15">
        <v>1</v>
      </c>
      <c r="J158" s="15">
        <v>1</v>
      </c>
      <c r="K158" s="15">
        <v>1</v>
      </c>
      <c r="L158" s="14" t="s">
        <v>3</v>
      </c>
      <c r="M158" s="14" t="s">
        <v>3</v>
      </c>
      <c r="N158" s="14" t="s">
        <v>3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1" t="s">
        <v>150</v>
      </c>
    </row>
    <row r="159" spans="1:21" ht="18.75" customHeight="1" x14ac:dyDescent="0.2">
      <c r="A159" s="15"/>
      <c r="B159" s="18"/>
      <c r="C159" s="33" t="s">
        <v>108</v>
      </c>
      <c r="D159" s="15"/>
      <c r="E159" s="15"/>
      <c r="F159" s="15"/>
      <c r="G159" s="20"/>
      <c r="H159" s="20"/>
      <c r="I159" s="20"/>
      <c r="J159" s="20"/>
      <c r="K159" s="20"/>
      <c r="L159" s="20"/>
      <c r="M159" s="166"/>
      <c r="N159" s="14"/>
      <c r="O159" s="20"/>
      <c r="P159" s="20"/>
      <c r="Q159" s="20"/>
      <c r="R159" s="20"/>
      <c r="S159" s="20"/>
      <c r="T159" s="20"/>
      <c r="U159" s="194"/>
    </row>
    <row r="160" spans="1:21" ht="18.75" customHeight="1" x14ac:dyDescent="0.2">
      <c r="A160" s="222">
        <v>41</v>
      </c>
      <c r="B160" s="180">
        <v>9</v>
      </c>
      <c r="C160" s="52" t="s">
        <v>169</v>
      </c>
      <c r="D160" s="15"/>
      <c r="E160" s="15">
        <v>1</v>
      </c>
      <c r="F160" s="15">
        <v>1</v>
      </c>
      <c r="G160" s="16">
        <v>108000</v>
      </c>
      <c r="H160" s="16"/>
      <c r="I160" s="15">
        <v>1</v>
      </c>
      <c r="J160" s="15">
        <v>1</v>
      </c>
      <c r="K160" s="15">
        <v>1</v>
      </c>
      <c r="L160" s="14" t="s">
        <v>3</v>
      </c>
      <c r="M160" s="14" t="s">
        <v>3</v>
      </c>
      <c r="N160" s="14" t="s">
        <v>3</v>
      </c>
      <c r="O160" s="21">
        <v>0</v>
      </c>
      <c r="P160" s="21">
        <v>0</v>
      </c>
      <c r="Q160" s="21">
        <v>0</v>
      </c>
      <c r="R160" s="17">
        <v>108000</v>
      </c>
      <c r="S160" s="17">
        <f t="shared" ref="S160:T160" si="66">R160+P160</f>
        <v>108000</v>
      </c>
      <c r="T160" s="17">
        <f t="shared" si="66"/>
        <v>108000</v>
      </c>
      <c r="U160" s="22"/>
    </row>
    <row r="161" spans="1:24" ht="18.75" customHeight="1" x14ac:dyDescent="0.2">
      <c r="A161" s="100"/>
      <c r="B161" s="61"/>
      <c r="C161" s="8" t="s">
        <v>5</v>
      </c>
      <c r="D161" s="26"/>
      <c r="E161" s="12">
        <f t="shared" ref="E161:K161" si="67">SUM(E150:E160)</f>
        <v>8</v>
      </c>
      <c r="F161" s="45">
        <f t="shared" si="67"/>
        <v>6</v>
      </c>
      <c r="G161" s="46">
        <f t="shared" si="67"/>
        <v>501600</v>
      </c>
      <c r="H161" s="46">
        <f t="shared" si="67"/>
        <v>42000</v>
      </c>
      <c r="I161" s="45">
        <f t="shared" si="67"/>
        <v>9</v>
      </c>
      <c r="J161" s="45">
        <f t="shared" si="67"/>
        <v>9</v>
      </c>
      <c r="K161" s="45">
        <f t="shared" si="67"/>
        <v>9</v>
      </c>
      <c r="L161" s="26" t="s">
        <v>128</v>
      </c>
      <c r="M161" s="26" t="s">
        <v>3</v>
      </c>
      <c r="N161" s="26" t="s">
        <v>3</v>
      </c>
      <c r="O161" s="24">
        <f t="shared" ref="O161:T161" si="68">SUM(O150:O160)</f>
        <v>653220</v>
      </c>
      <c r="P161" s="24">
        <f t="shared" si="68"/>
        <v>35340</v>
      </c>
      <c r="Q161" s="24">
        <f t="shared" si="68"/>
        <v>35340</v>
      </c>
      <c r="R161" s="24">
        <f t="shared" si="68"/>
        <v>1196820</v>
      </c>
      <c r="S161" s="24">
        <f t="shared" si="68"/>
        <v>1232160</v>
      </c>
      <c r="T161" s="24">
        <f t="shared" si="68"/>
        <v>1267500</v>
      </c>
      <c r="U161" s="195"/>
    </row>
    <row r="162" spans="1:24" ht="20.25" customHeight="1" x14ac:dyDescent="0.2">
      <c r="A162" s="53"/>
      <c r="B162" s="60"/>
      <c r="C162" s="8" t="s">
        <v>21</v>
      </c>
      <c r="D162" s="23"/>
      <c r="E162" s="12">
        <f t="shared" ref="E162:K162" si="69">+E111+E127+E141+E161</f>
        <v>38</v>
      </c>
      <c r="F162" s="54">
        <f t="shared" si="69"/>
        <v>30</v>
      </c>
      <c r="G162" s="54">
        <f t="shared" si="69"/>
        <v>6675660</v>
      </c>
      <c r="H162" s="54">
        <f t="shared" si="69"/>
        <v>336000</v>
      </c>
      <c r="I162" s="54">
        <f t="shared" si="69"/>
        <v>39</v>
      </c>
      <c r="J162" s="54">
        <f t="shared" si="69"/>
        <v>39</v>
      </c>
      <c r="K162" s="54">
        <f t="shared" si="69"/>
        <v>39</v>
      </c>
      <c r="L162" s="26" t="s">
        <v>141</v>
      </c>
      <c r="M162" s="26" t="s">
        <v>3</v>
      </c>
      <c r="N162" s="26" t="s">
        <v>4</v>
      </c>
      <c r="O162" s="24">
        <f t="shared" ref="O162:T162" si="70">+O111+O127+O141+O161</f>
        <v>2018580</v>
      </c>
      <c r="P162" s="24">
        <f t="shared" si="70"/>
        <v>284880</v>
      </c>
      <c r="Q162" s="24">
        <f t="shared" si="70"/>
        <v>291000</v>
      </c>
      <c r="R162" s="24">
        <f t="shared" si="70"/>
        <v>9030240</v>
      </c>
      <c r="S162" s="24">
        <f t="shared" si="70"/>
        <v>9315120</v>
      </c>
      <c r="T162" s="24">
        <f t="shared" si="70"/>
        <v>9606120</v>
      </c>
      <c r="U162" s="195"/>
    </row>
    <row r="163" spans="1:24" ht="20.25" customHeight="1" x14ac:dyDescent="0.2">
      <c r="A163" s="53" t="s">
        <v>41</v>
      </c>
      <c r="B163" s="63"/>
      <c r="C163" s="60"/>
      <c r="D163" s="63"/>
      <c r="E163" s="9"/>
      <c r="F163" s="55"/>
      <c r="G163" s="56"/>
      <c r="H163" s="56"/>
      <c r="I163" s="56"/>
      <c r="J163" s="56"/>
      <c r="K163" s="56"/>
      <c r="L163" s="57"/>
      <c r="M163" s="57"/>
      <c r="N163" s="57"/>
      <c r="O163" s="58"/>
      <c r="P163" s="58"/>
      <c r="Q163" s="59"/>
      <c r="R163" s="24">
        <f>R162*20/100</f>
        <v>1806048</v>
      </c>
      <c r="S163" s="24">
        <f>S162*20/100</f>
        <v>1863024</v>
      </c>
      <c r="T163" s="24">
        <f>T162*20/100</f>
        <v>1921224</v>
      </c>
      <c r="U163" s="195"/>
    </row>
    <row r="164" spans="1:24" ht="20.25" customHeight="1" x14ac:dyDescent="0.2">
      <c r="A164" s="223" t="s">
        <v>40</v>
      </c>
      <c r="B164" s="102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1"/>
      <c r="R164" s="62">
        <f>SUM(R162:R163)</f>
        <v>10836288</v>
      </c>
      <c r="S164" s="62">
        <f>SUM(S162:S163)</f>
        <v>11178144</v>
      </c>
      <c r="T164" s="62">
        <f>SUM(T162:T163)</f>
        <v>11527344</v>
      </c>
      <c r="U164" s="195"/>
    </row>
    <row r="165" spans="1:24" ht="20.25" customHeight="1" x14ac:dyDescent="0.2">
      <c r="A165" s="223" t="s">
        <v>49</v>
      </c>
      <c r="B165" s="102"/>
      <c r="C165" s="60"/>
      <c r="D165" s="63"/>
      <c r="E165" s="9"/>
      <c r="F165" s="9"/>
      <c r="G165" s="58"/>
      <c r="H165" s="58"/>
      <c r="I165" s="58"/>
      <c r="J165" s="58"/>
      <c r="K165" s="58"/>
      <c r="L165" s="9"/>
      <c r="M165" s="9"/>
      <c r="N165" s="9"/>
      <c r="O165" s="56"/>
      <c r="P165" s="58"/>
      <c r="Q165" s="8"/>
      <c r="R165" s="64">
        <f>R164*100/33690405</f>
        <v>32.164315032722222</v>
      </c>
      <c r="S165" s="64">
        <f>S164*100/35374925</f>
        <v>31.599060634050815</v>
      </c>
      <c r="T165" s="64">
        <f>T164*100/37143671</f>
        <v>31.034476909942477</v>
      </c>
      <c r="U165" s="195"/>
      <c r="W165" s="148">
        <f>(R164*100)/(30851140-664320-30000-274620-36000-20000)</f>
        <v>36.331440143229777</v>
      </c>
      <c r="X165" s="2" t="s">
        <v>105</v>
      </c>
    </row>
    <row r="166" spans="1:24" ht="20.25" customHeight="1" x14ac:dyDescent="0.2">
      <c r="A166" s="71"/>
      <c r="B166" s="146"/>
      <c r="C166" s="47"/>
      <c r="D166" s="4"/>
      <c r="E166" s="48"/>
      <c r="F166" s="48"/>
      <c r="G166" s="65"/>
      <c r="H166" s="65"/>
      <c r="I166" s="65"/>
      <c r="J166" s="65"/>
      <c r="K166" s="65"/>
      <c r="L166" s="48"/>
      <c r="M166" s="48"/>
      <c r="N166" s="48"/>
      <c r="O166" s="50"/>
      <c r="P166" s="65"/>
      <c r="Q166" s="48"/>
      <c r="R166" s="147"/>
      <c r="S166" s="147"/>
      <c r="T166" s="147"/>
      <c r="U166" s="196"/>
      <c r="W166" s="148">
        <f>(R164*100)/(32393697-6781200)</f>
        <v>42.30859646367162</v>
      </c>
    </row>
    <row r="167" spans="1:24" ht="24" customHeight="1" x14ac:dyDescent="0.2">
      <c r="A167" s="71"/>
      <c r="B167" s="146"/>
      <c r="C167" s="47"/>
      <c r="D167" s="4"/>
      <c r="E167" s="48"/>
      <c r="F167" s="48"/>
      <c r="G167" s="65"/>
      <c r="H167" s="65"/>
      <c r="I167" s="65"/>
      <c r="J167" s="65"/>
      <c r="K167" s="65"/>
      <c r="L167" s="48"/>
      <c r="M167" s="48"/>
      <c r="N167" s="48"/>
      <c r="O167" s="50"/>
      <c r="P167" s="65"/>
      <c r="Q167" s="48"/>
      <c r="R167" s="147"/>
      <c r="S167" s="147"/>
      <c r="T167" s="147"/>
      <c r="U167" s="197"/>
      <c r="W167" s="148">
        <f>(R164*100)/(32393697-6781200-248880-9960-209880-9360-209880-9360-147120-5880-125880-5040)</f>
        <v>43.994051947896935</v>
      </c>
    </row>
    <row r="168" spans="1:24" ht="27" customHeight="1" x14ac:dyDescent="0.2">
      <c r="A168" s="47"/>
      <c r="B168" s="4"/>
      <c r="C168" s="4"/>
      <c r="D168" s="4"/>
      <c r="E168" s="48"/>
      <c r="F168" s="48"/>
      <c r="G168" s="65"/>
      <c r="H168" s="65"/>
      <c r="I168" s="65"/>
      <c r="J168" s="65"/>
      <c r="K168" s="65"/>
      <c r="L168" s="48"/>
      <c r="M168" s="48"/>
      <c r="N168" s="48"/>
      <c r="O168" s="50"/>
      <c r="P168" s="65"/>
      <c r="Q168" s="48"/>
      <c r="R168" s="148"/>
      <c r="S168" s="65"/>
      <c r="T168" s="65"/>
      <c r="U168" s="197">
        <v>24</v>
      </c>
      <c r="V168" s="197">
        <v>24</v>
      </c>
    </row>
    <row r="169" spans="1:24" x14ac:dyDescent="0.2">
      <c r="A169" s="47"/>
      <c r="B169" s="4"/>
      <c r="C169" s="71"/>
      <c r="D169" s="47"/>
      <c r="E169" s="72"/>
      <c r="F169" s="47"/>
      <c r="G169" s="47"/>
      <c r="H169" s="47"/>
      <c r="I169" s="47"/>
      <c r="J169" s="47"/>
      <c r="K169" s="47"/>
      <c r="L169" s="4"/>
      <c r="M169" s="4"/>
      <c r="N169" s="4"/>
      <c r="O169" s="4"/>
      <c r="P169" s="73"/>
      <c r="Q169" s="73"/>
      <c r="R169" s="74"/>
      <c r="S169" s="73"/>
      <c r="T169" s="73"/>
      <c r="U169" s="197"/>
    </row>
    <row r="170" spans="1:24" x14ac:dyDescent="0.2">
      <c r="A170" s="47"/>
      <c r="B170" s="4"/>
      <c r="C170" s="47"/>
      <c r="D170" s="47"/>
      <c r="E170" s="47"/>
      <c r="F170" s="73"/>
      <c r="G170" s="47"/>
      <c r="H170" s="47"/>
      <c r="I170" s="47"/>
      <c r="J170" s="47"/>
      <c r="K170" s="47"/>
      <c r="L170" s="73"/>
      <c r="M170" s="73"/>
      <c r="N170" s="73"/>
      <c r="O170" s="73"/>
      <c r="P170" s="75"/>
      <c r="Q170" s="75"/>
      <c r="R170" s="74"/>
      <c r="S170" s="73"/>
      <c r="T170" s="73"/>
    </row>
    <row r="171" spans="1:24" x14ac:dyDescent="0.2">
      <c r="A171" s="47"/>
      <c r="B171" s="47"/>
      <c r="C171" s="4"/>
      <c r="D171" s="47"/>
      <c r="E171" s="47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5"/>
      <c r="Q171" s="75"/>
      <c r="R171" s="65"/>
      <c r="S171" s="65"/>
      <c r="T171" s="65"/>
    </row>
    <row r="172" spans="1:24" x14ac:dyDescent="0.2">
      <c r="A172" s="47"/>
      <c r="B172" s="47"/>
      <c r="D172" s="47"/>
      <c r="E172" s="47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47"/>
      <c r="Q172" s="47"/>
      <c r="R172" s="47"/>
    </row>
    <row r="173" spans="1:24" x14ac:dyDescent="0.2">
      <c r="A173" s="47"/>
      <c r="B173" s="4"/>
      <c r="D173" s="47"/>
      <c r="E173" s="47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5"/>
      <c r="Q173" s="75"/>
      <c r="R173" s="47"/>
    </row>
    <row r="174" spans="1:24" x14ac:dyDescent="0.2"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6" spans="1:24" x14ac:dyDescent="0.2">
      <c r="P176" s="76"/>
    </row>
    <row r="177" spans="1:21" x14ac:dyDescent="0.2">
      <c r="G177" s="76"/>
      <c r="H177" s="76"/>
      <c r="I177" s="76"/>
      <c r="J177" s="76"/>
      <c r="K177" s="76"/>
      <c r="P177" s="76"/>
    </row>
    <row r="184" spans="1:21" ht="12" customHeight="1" x14ac:dyDescent="0.2">
      <c r="T184" s="27"/>
    </row>
    <row r="185" spans="1:21" ht="18.75" customHeight="1" x14ac:dyDescent="0.2">
      <c r="A185" s="219" t="s">
        <v>13</v>
      </c>
      <c r="B185" s="3"/>
      <c r="C185" s="4"/>
      <c r="D185" s="4"/>
      <c r="E185" s="4"/>
      <c r="F185" s="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1" ht="20.25" customHeight="1" x14ac:dyDescent="0.2">
      <c r="A186" s="6" t="s">
        <v>51</v>
      </c>
      <c r="B186" s="6"/>
    </row>
    <row r="187" spans="1:21" ht="20.25" customHeight="1" x14ac:dyDescent="0.2">
      <c r="A187" s="6" t="s">
        <v>42</v>
      </c>
      <c r="B187" s="6"/>
    </row>
    <row r="188" spans="1:21" ht="11.25" customHeight="1" x14ac:dyDescent="0.2"/>
    <row r="189" spans="1:21" ht="18.75" customHeight="1" x14ac:dyDescent="0.2">
      <c r="A189" s="29" t="s">
        <v>36</v>
      </c>
      <c r="B189" s="176" t="s">
        <v>146</v>
      </c>
      <c r="C189" s="176" t="s">
        <v>36</v>
      </c>
      <c r="D189" s="7" t="s">
        <v>36</v>
      </c>
      <c r="E189" s="175"/>
      <c r="F189" s="247" t="s">
        <v>74</v>
      </c>
      <c r="G189" s="248"/>
      <c r="H189" s="246"/>
      <c r="I189" s="249" t="s">
        <v>75</v>
      </c>
      <c r="J189" s="250"/>
      <c r="K189" s="251"/>
      <c r="L189" s="244" t="s">
        <v>77</v>
      </c>
      <c r="M189" s="245"/>
      <c r="N189" s="246"/>
      <c r="O189" s="244" t="s">
        <v>19</v>
      </c>
      <c r="P189" s="245"/>
      <c r="Q189" s="246"/>
      <c r="R189" s="244" t="s">
        <v>20</v>
      </c>
      <c r="S189" s="245"/>
      <c r="T189" s="246"/>
      <c r="U189" s="190" t="s">
        <v>14</v>
      </c>
    </row>
    <row r="190" spans="1:21" ht="18.75" customHeight="1" x14ac:dyDescent="0.2">
      <c r="A190" s="15" t="s">
        <v>7</v>
      </c>
      <c r="B190" s="105" t="s">
        <v>147</v>
      </c>
      <c r="C190" s="105" t="s">
        <v>8</v>
      </c>
      <c r="D190" s="18" t="s">
        <v>93</v>
      </c>
      <c r="E190" s="106" t="s">
        <v>9</v>
      </c>
      <c r="F190" s="178" t="s">
        <v>9</v>
      </c>
      <c r="G190" s="177" t="s">
        <v>143</v>
      </c>
      <c r="H190" s="7" t="s">
        <v>145</v>
      </c>
      <c r="I190" s="239" t="s">
        <v>76</v>
      </c>
      <c r="J190" s="239"/>
      <c r="K190" s="240"/>
      <c r="L190" s="241" t="s">
        <v>2</v>
      </c>
      <c r="M190" s="242"/>
      <c r="N190" s="243"/>
      <c r="O190" s="172"/>
      <c r="P190" s="174"/>
      <c r="Q190" s="173"/>
      <c r="R190" s="172"/>
      <c r="S190" s="174"/>
      <c r="T190" s="173"/>
      <c r="U190" s="191" t="s">
        <v>15</v>
      </c>
    </row>
    <row r="191" spans="1:21" ht="18.75" customHeight="1" x14ac:dyDescent="0.2">
      <c r="A191" s="44"/>
      <c r="B191" s="11" t="s">
        <v>7</v>
      </c>
      <c r="C191" s="10"/>
      <c r="D191" s="11" t="s">
        <v>36</v>
      </c>
      <c r="E191" s="172" t="s">
        <v>11</v>
      </c>
      <c r="F191" s="140" t="s">
        <v>22</v>
      </c>
      <c r="G191" s="172" t="s">
        <v>144</v>
      </c>
      <c r="H191" s="140" t="s">
        <v>10</v>
      </c>
      <c r="I191" s="212">
        <v>2564</v>
      </c>
      <c r="J191" s="139">
        <v>2564</v>
      </c>
      <c r="K191" s="139">
        <v>2565</v>
      </c>
      <c r="L191" s="139">
        <v>2564</v>
      </c>
      <c r="M191" s="139">
        <v>2565</v>
      </c>
      <c r="N191" s="139">
        <v>2566</v>
      </c>
      <c r="O191" s="11">
        <v>2564</v>
      </c>
      <c r="P191" s="11">
        <v>2565</v>
      </c>
      <c r="Q191" s="11">
        <v>2566</v>
      </c>
      <c r="R191" s="11">
        <v>2564</v>
      </c>
      <c r="S191" s="11">
        <v>2565</v>
      </c>
      <c r="T191" s="11">
        <v>2566</v>
      </c>
      <c r="U191" s="192" t="s">
        <v>36</v>
      </c>
    </row>
    <row r="192" spans="1:21" ht="18.75" customHeight="1" x14ac:dyDescent="0.2">
      <c r="A192" s="29">
        <v>1</v>
      </c>
      <c r="B192" s="15"/>
      <c r="C192" s="13" t="s">
        <v>52</v>
      </c>
      <c r="D192" s="138" t="s">
        <v>94</v>
      </c>
      <c r="E192" s="15">
        <v>1</v>
      </c>
      <c r="F192" s="15">
        <v>1</v>
      </c>
      <c r="G192" s="16">
        <v>654720</v>
      </c>
      <c r="H192" s="16"/>
      <c r="I192" s="15">
        <v>1</v>
      </c>
      <c r="J192" s="15">
        <v>1</v>
      </c>
      <c r="K192" s="15">
        <v>1</v>
      </c>
      <c r="L192" s="14" t="s">
        <v>3</v>
      </c>
      <c r="M192" s="14" t="s">
        <v>3</v>
      </c>
      <c r="N192" s="14" t="s">
        <v>3</v>
      </c>
      <c r="O192" s="17">
        <v>16440</v>
      </c>
      <c r="P192" s="17">
        <v>16440</v>
      </c>
      <c r="Q192" s="17">
        <v>19560</v>
      </c>
      <c r="R192" s="17">
        <f>G192+O192</f>
        <v>671160</v>
      </c>
      <c r="S192" s="17">
        <f>R192+P192</f>
        <v>687600</v>
      </c>
      <c r="T192" s="17">
        <f>S192+Q192</f>
        <v>707160</v>
      </c>
      <c r="U192" s="193"/>
    </row>
    <row r="193" spans="1:21" ht="18.75" customHeight="1" x14ac:dyDescent="0.2">
      <c r="A193" s="15" t="s">
        <v>36</v>
      </c>
      <c r="B193" s="48"/>
      <c r="C193" s="97" t="s">
        <v>46</v>
      </c>
      <c r="D193" s="15"/>
      <c r="E193" s="15"/>
      <c r="F193" s="15"/>
      <c r="G193" s="17"/>
      <c r="H193" s="17"/>
      <c r="I193" s="17"/>
      <c r="J193" s="17"/>
      <c r="K193" s="17"/>
      <c r="L193" s="15"/>
      <c r="M193" s="15"/>
      <c r="N193" s="15"/>
      <c r="O193" s="17"/>
      <c r="P193" s="17"/>
      <c r="Q193" s="17"/>
      <c r="R193" s="17"/>
      <c r="S193" s="17"/>
      <c r="T193" s="17"/>
      <c r="U193" s="194"/>
    </row>
    <row r="194" spans="1:21" ht="18.75" customHeight="1" x14ac:dyDescent="0.2">
      <c r="A194" s="15">
        <v>2</v>
      </c>
      <c r="B194" s="15"/>
      <c r="C194" s="13" t="s">
        <v>53</v>
      </c>
      <c r="D194" s="138" t="s">
        <v>95</v>
      </c>
      <c r="E194" s="15">
        <v>1</v>
      </c>
      <c r="F194" s="15">
        <v>1</v>
      </c>
      <c r="G194" s="16">
        <v>431400</v>
      </c>
      <c r="H194" s="16"/>
      <c r="I194" s="15">
        <v>1</v>
      </c>
      <c r="J194" s="15">
        <v>1</v>
      </c>
      <c r="K194" s="15">
        <v>1</v>
      </c>
      <c r="L194" s="14" t="s">
        <v>3</v>
      </c>
      <c r="M194" s="14" t="s">
        <v>3</v>
      </c>
      <c r="N194" s="14" t="s">
        <v>3</v>
      </c>
      <c r="O194" s="17">
        <v>13320</v>
      </c>
      <c r="P194" s="17">
        <v>13440</v>
      </c>
      <c r="Q194" s="17">
        <v>13080</v>
      </c>
      <c r="R194" s="17">
        <f t="shared" ref="R194" si="71">G194+O194</f>
        <v>444720</v>
      </c>
      <c r="S194" s="17">
        <f t="shared" ref="S194:S199" si="72">R194+P194</f>
        <v>458160</v>
      </c>
      <c r="T194" s="17">
        <f t="shared" ref="T194:T199" si="73">S194+Q194</f>
        <v>471240</v>
      </c>
      <c r="U194" s="194"/>
    </row>
    <row r="195" spans="1:21" ht="18.75" customHeight="1" x14ac:dyDescent="0.2">
      <c r="A195" s="15">
        <v>3</v>
      </c>
      <c r="B195" s="15"/>
      <c r="C195" s="13" t="s">
        <v>55</v>
      </c>
      <c r="D195" s="15" t="s">
        <v>138</v>
      </c>
      <c r="E195" s="15">
        <v>1</v>
      </c>
      <c r="F195" s="15">
        <v>1</v>
      </c>
      <c r="G195" s="16">
        <v>282600</v>
      </c>
      <c r="H195" s="16"/>
      <c r="I195" s="15">
        <v>1</v>
      </c>
      <c r="J195" s="15">
        <v>1</v>
      </c>
      <c r="K195" s="15">
        <v>1</v>
      </c>
      <c r="L195" s="14" t="s">
        <v>3</v>
      </c>
      <c r="M195" s="14" t="s">
        <v>3</v>
      </c>
      <c r="N195" s="14" t="s">
        <v>3</v>
      </c>
      <c r="O195" s="21">
        <v>11280</v>
      </c>
      <c r="P195" s="21">
        <v>11760</v>
      </c>
      <c r="Q195" s="21">
        <v>11880</v>
      </c>
      <c r="R195" s="17">
        <f>G195+O195</f>
        <v>293880</v>
      </c>
      <c r="S195" s="17">
        <f t="shared" si="72"/>
        <v>305640</v>
      </c>
      <c r="T195" s="17">
        <f t="shared" si="73"/>
        <v>317520</v>
      </c>
      <c r="U195" s="194"/>
    </row>
    <row r="196" spans="1:21" ht="18.75" customHeight="1" x14ac:dyDescent="0.2">
      <c r="A196" s="15">
        <v>4</v>
      </c>
      <c r="B196" s="15"/>
      <c r="C196" s="13" t="s">
        <v>57</v>
      </c>
      <c r="D196" s="15" t="s">
        <v>58</v>
      </c>
      <c r="E196" s="15">
        <v>1</v>
      </c>
      <c r="F196" s="15">
        <v>1</v>
      </c>
      <c r="G196" s="16">
        <v>214560</v>
      </c>
      <c r="H196" s="16"/>
      <c r="I196" s="15">
        <v>1</v>
      </c>
      <c r="J196" s="15">
        <v>1</v>
      </c>
      <c r="K196" s="15">
        <v>1</v>
      </c>
      <c r="L196" s="14" t="s">
        <v>3</v>
      </c>
      <c r="M196" s="14" t="s">
        <v>3</v>
      </c>
      <c r="N196" s="14" t="s">
        <v>3</v>
      </c>
      <c r="O196" s="21">
        <v>7680</v>
      </c>
      <c r="P196" s="21">
        <v>7680</v>
      </c>
      <c r="Q196" s="21">
        <v>7680</v>
      </c>
      <c r="R196" s="17">
        <f t="shared" ref="R196" si="74">G196+O196</f>
        <v>222240</v>
      </c>
      <c r="S196" s="17">
        <f t="shared" si="72"/>
        <v>229920</v>
      </c>
      <c r="T196" s="17">
        <f t="shared" si="73"/>
        <v>237600</v>
      </c>
      <c r="U196" s="194"/>
    </row>
    <row r="197" spans="1:21" ht="18.75" customHeight="1" x14ac:dyDescent="0.2">
      <c r="A197" s="15">
        <v>5</v>
      </c>
      <c r="B197" s="15"/>
      <c r="C197" s="13" t="s">
        <v>59</v>
      </c>
      <c r="D197" s="15" t="s">
        <v>60</v>
      </c>
      <c r="E197" s="15">
        <v>1</v>
      </c>
      <c r="F197" s="15">
        <v>1</v>
      </c>
      <c r="G197" s="16">
        <v>280440</v>
      </c>
      <c r="H197" s="16"/>
      <c r="I197" s="15">
        <v>1</v>
      </c>
      <c r="J197" s="15">
        <v>1</v>
      </c>
      <c r="K197" s="15">
        <v>1</v>
      </c>
      <c r="L197" s="14" t="s">
        <v>3</v>
      </c>
      <c r="M197" s="14" t="s">
        <v>3</v>
      </c>
      <c r="N197" s="14" t="s">
        <v>3</v>
      </c>
      <c r="O197" s="21">
        <v>10800</v>
      </c>
      <c r="P197" s="21">
        <v>11040</v>
      </c>
      <c r="Q197" s="21">
        <v>11160</v>
      </c>
      <c r="R197" s="17">
        <f>G197+O197</f>
        <v>291240</v>
      </c>
      <c r="S197" s="17">
        <f t="shared" si="72"/>
        <v>302280</v>
      </c>
      <c r="T197" s="17">
        <f t="shared" si="73"/>
        <v>313440</v>
      </c>
      <c r="U197" s="194"/>
    </row>
    <row r="198" spans="1:21" ht="18.75" customHeight="1" x14ac:dyDescent="0.2">
      <c r="A198" s="15">
        <v>6</v>
      </c>
      <c r="B198" s="15"/>
      <c r="C198" s="13" t="s">
        <v>61</v>
      </c>
      <c r="D198" s="15" t="s">
        <v>62</v>
      </c>
      <c r="E198" s="15">
        <v>1</v>
      </c>
      <c r="F198" s="15">
        <v>1</v>
      </c>
      <c r="G198" s="16">
        <v>140400</v>
      </c>
      <c r="H198" s="16"/>
      <c r="I198" s="15">
        <v>1</v>
      </c>
      <c r="J198" s="15">
        <v>1</v>
      </c>
      <c r="K198" s="15">
        <v>1</v>
      </c>
      <c r="L198" s="14" t="s">
        <v>3</v>
      </c>
      <c r="M198" s="14" t="s">
        <v>3</v>
      </c>
      <c r="N198" s="14" t="s">
        <v>3</v>
      </c>
      <c r="O198" s="21">
        <v>6240</v>
      </c>
      <c r="P198" s="21">
        <v>6120</v>
      </c>
      <c r="Q198" s="21">
        <v>6000</v>
      </c>
      <c r="R198" s="17">
        <f t="shared" ref="R198" si="75">G198+O198</f>
        <v>146640</v>
      </c>
      <c r="S198" s="17">
        <f t="shared" si="72"/>
        <v>152760</v>
      </c>
      <c r="T198" s="17">
        <f t="shared" si="73"/>
        <v>158760</v>
      </c>
      <c r="U198" s="194"/>
    </row>
    <row r="199" spans="1:21" ht="18.75" customHeight="1" x14ac:dyDescent="0.2">
      <c r="A199" s="15">
        <v>7</v>
      </c>
      <c r="B199" s="15"/>
      <c r="C199" s="13" t="s">
        <v>63</v>
      </c>
      <c r="D199" s="15" t="s">
        <v>64</v>
      </c>
      <c r="E199" s="15">
        <v>1</v>
      </c>
      <c r="F199" s="14" t="s">
        <v>3</v>
      </c>
      <c r="G199" s="16">
        <v>297900</v>
      </c>
      <c r="H199" s="16"/>
      <c r="I199" s="15">
        <v>1</v>
      </c>
      <c r="J199" s="15">
        <v>1</v>
      </c>
      <c r="K199" s="15">
        <v>1</v>
      </c>
      <c r="L199" s="171" t="s">
        <v>103</v>
      </c>
      <c r="M199" s="14" t="s">
        <v>3</v>
      </c>
      <c r="N199" s="14" t="s">
        <v>3</v>
      </c>
      <c r="O199" s="21">
        <v>9720</v>
      </c>
      <c r="P199" s="21">
        <v>9720</v>
      </c>
      <c r="Q199" s="21">
        <v>9720</v>
      </c>
      <c r="R199" s="17">
        <f>G199+O199</f>
        <v>307620</v>
      </c>
      <c r="S199" s="17">
        <f t="shared" si="72"/>
        <v>317340</v>
      </c>
      <c r="T199" s="17">
        <f t="shared" si="73"/>
        <v>327060</v>
      </c>
      <c r="U199" s="22" t="s">
        <v>50</v>
      </c>
    </row>
    <row r="200" spans="1:21" ht="18.75" customHeight="1" x14ac:dyDescent="0.2">
      <c r="A200" s="15"/>
      <c r="B200" s="72"/>
      <c r="C200" s="33" t="s">
        <v>34</v>
      </c>
      <c r="D200" s="15"/>
      <c r="E200" s="15"/>
      <c r="F200" s="15"/>
      <c r="G200" s="16"/>
      <c r="H200" s="16"/>
      <c r="I200" s="16"/>
      <c r="J200" s="16"/>
      <c r="K200" s="16"/>
      <c r="L200" s="14"/>
      <c r="M200" s="14"/>
      <c r="N200" s="14"/>
      <c r="O200" s="21"/>
      <c r="P200" s="21"/>
      <c r="Q200" s="21"/>
      <c r="R200" s="17"/>
      <c r="S200" s="17"/>
      <c r="T200" s="17"/>
      <c r="U200" s="194"/>
    </row>
    <row r="201" spans="1:21" ht="18.75" customHeight="1" x14ac:dyDescent="0.2">
      <c r="A201" s="164">
        <v>10</v>
      </c>
      <c r="B201" s="164"/>
      <c r="C201" s="165" t="s">
        <v>90</v>
      </c>
      <c r="D201" s="15"/>
      <c r="E201" s="15">
        <v>1</v>
      </c>
      <c r="F201" s="15">
        <v>1</v>
      </c>
      <c r="G201" s="16">
        <v>172920</v>
      </c>
      <c r="H201" s="16"/>
      <c r="I201" s="15">
        <v>1</v>
      </c>
      <c r="J201" s="15">
        <v>1</v>
      </c>
      <c r="K201" s="15">
        <v>1</v>
      </c>
      <c r="L201" s="14" t="s">
        <v>3</v>
      </c>
      <c r="M201" s="14" t="s">
        <v>3</v>
      </c>
      <c r="N201" s="14" t="s">
        <v>3</v>
      </c>
      <c r="O201" s="21">
        <v>6960</v>
      </c>
      <c r="P201" s="21">
        <v>7200</v>
      </c>
      <c r="Q201" s="21">
        <v>7560</v>
      </c>
      <c r="R201" s="17">
        <f>G201+O201</f>
        <v>179880</v>
      </c>
      <c r="S201" s="17">
        <f>R201+P201</f>
        <v>187080</v>
      </c>
      <c r="T201" s="17">
        <f>S201+Q201</f>
        <v>194640</v>
      </c>
      <c r="U201" s="194"/>
    </row>
    <row r="202" spans="1:21" ht="18.75" customHeight="1" x14ac:dyDescent="0.2">
      <c r="A202" s="164">
        <v>11</v>
      </c>
      <c r="B202" s="164"/>
      <c r="C202" s="165" t="s">
        <v>126</v>
      </c>
      <c r="D202" s="15"/>
      <c r="E202" s="15">
        <v>1</v>
      </c>
      <c r="F202" s="15">
        <v>1</v>
      </c>
      <c r="G202" s="16">
        <v>161640</v>
      </c>
      <c r="H202" s="16"/>
      <c r="I202" s="15">
        <v>1</v>
      </c>
      <c r="J202" s="15">
        <v>1</v>
      </c>
      <c r="K202" s="15">
        <v>1</v>
      </c>
      <c r="L202" s="14" t="s">
        <v>3</v>
      </c>
      <c r="M202" s="14" t="s">
        <v>3</v>
      </c>
      <c r="N202" s="14" t="s">
        <v>3</v>
      </c>
      <c r="O202" s="21">
        <v>6480</v>
      </c>
      <c r="P202" s="21">
        <v>6840</v>
      </c>
      <c r="Q202" s="21">
        <v>7080</v>
      </c>
      <c r="R202" s="17">
        <f t="shared" ref="R202:R204" si="76">G202+O202</f>
        <v>168120</v>
      </c>
      <c r="S202" s="17">
        <f t="shared" ref="S202:S204" si="77">R202+P202</f>
        <v>174960</v>
      </c>
      <c r="T202" s="17">
        <f t="shared" ref="T202:T204" si="78">S202+Q202</f>
        <v>182040</v>
      </c>
      <c r="U202" s="194"/>
    </row>
    <row r="203" spans="1:21" ht="18.75" customHeight="1" x14ac:dyDescent="0.2">
      <c r="A203" s="164">
        <v>12</v>
      </c>
      <c r="B203" s="164"/>
      <c r="C203" s="165" t="s">
        <v>133</v>
      </c>
      <c r="D203" s="15"/>
      <c r="E203" s="15">
        <v>1</v>
      </c>
      <c r="F203" s="15">
        <v>1</v>
      </c>
      <c r="G203" s="16">
        <v>147600</v>
      </c>
      <c r="H203" s="16"/>
      <c r="I203" s="15">
        <v>1</v>
      </c>
      <c r="J203" s="15">
        <v>1</v>
      </c>
      <c r="K203" s="15">
        <v>1</v>
      </c>
      <c r="L203" s="14" t="s">
        <v>3</v>
      </c>
      <c r="M203" s="14" t="s">
        <v>3</v>
      </c>
      <c r="N203" s="14" t="s">
        <v>3</v>
      </c>
      <c r="O203" s="21">
        <v>6000</v>
      </c>
      <c r="P203" s="21">
        <v>6240</v>
      </c>
      <c r="Q203" s="21">
        <v>6480</v>
      </c>
      <c r="R203" s="17">
        <f t="shared" si="76"/>
        <v>153600</v>
      </c>
      <c r="S203" s="17">
        <f t="shared" si="77"/>
        <v>159840</v>
      </c>
      <c r="T203" s="17">
        <f t="shared" si="78"/>
        <v>166320</v>
      </c>
      <c r="U203" s="194"/>
    </row>
    <row r="204" spans="1:21" ht="18.75" customHeight="1" x14ac:dyDescent="0.2">
      <c r="A204" s="164">
        <v>13</v>
      </c>
      <c r="B204" s="164"/>
      <c r="C204" s="165" t="s">
        <v>134</v>
      </c>
      <c r="D204" s="15"/>
      <c r="E204" s="15">
        <v>1</v>
      </c>
      <c r="F204" s="15">
        <v>1</v>
      </c>
      <c r="G204" s="16">
        <v>126000</v>
      </c>
      <c r="H204" s="16"/>
      <c r="I204" s="15">
        <v>1</v>
      </c>
      <c r="J204" s="15">
        <v>1</v>
      </c>
      <c r="K204" s="15">
        <v>1</v>
      </c>
      <c r="L204" s="14" t="s">
        <v>3</v>
      </c>
      <c r="M204" s="14" t="s">
        <v>3</v>
      </c>
      <c r="N204" s="14" t="s">
        <v>3</v>
      </c>
      <c r="O204" s="21">
        <v>5040</v>
      </c>
      <c r="P204" s="21">
        <v>5280</v>
      </c>
      <c r="Q204" s="21">
        <v>5520</v>
      </c>
      <c r="R204" s="17">
        <f t="shared" si="76"/>
        <v>131040</v>
      </c>
      <c r="S204" s="17">
        <f t="shared" si="77"/>
        <v>136320</v>
      </c>
      <c r="T204" s="17">
        <f t="shared" si="78"/>
        <v>141840</v>
      </c>
      <c r="U204" s="194"/>
    </row>
    <row r="205" spans="1:21" ht="18.75" customHeight="1" x14ac:dyDescent="0.2">
      <c r="A205" s="15"/>
      <c r="B205" s="72"/>
      <c r="C205" s="19" t="s">
        <v>35</v>
      </c>
      <c r="D205" s="15"/>
      <c r="E205" s="15"/>
      <c r="F205" s="15"/>
      <c r="G205" s="20"/>
      <c r="H205" s="20"/>
      <c r="I205" s="20"/>
      <c r="J205" s="20"/>
      <c r="K205" s="20"/>
      <c r="L205" s="14"/>
      <c r="M205" s="14"/>
      <c r="N205" s="14"/>
      <c r="O205" s="17"/>
      <c r="P205" s="17"/>
      <c r="Q205" s="17"/>
      <c r="R205" s="17"/>
      <c r="S205" s="17"/>
      <c r="T205" s="17"/>
      <c r="U205" s="194"/>
    </row>
    <row r="206" spans="1:21" ht="18.75" customHeight="1" x14ac:dyDescent="0.2">
      <c r="A206" s="15">
        <v>14</v>
      </c>
      <c r="B206" s="15"/>
      <c r="C206" s="13" t="s">
        <v>65</v>
      </c>
      <c r="D206" s="15"/>
      <c r="E206" s="15">
        <v>1</v>
      </c>
      <c r="F206" s="15">
        <v>1</v>
      </c>
      <c r="G206" s="16">
        <v>108000</v>
      </c>
      <c r="H206" s="16"/>
      <c r="I206" s="15">
        <v>1</v>
      </c>
      <c r="J206" s="15">
        <v>1</v>
      </c>
      <c r="K206" s="15">
        <v>1</v>
      </c>
      <c r="L206" s="14" t="s">
        <v>3</v>
      </c>
      <c r="M206" s="14" t="s">
        <v>3</v>
      </c>
      <c r="N206" s="14" t="s">
        <v>3</v>
      </c>
      <c r="O206" s="21">
        <v>0</v>
      </c>
      <c r="P206" s="21">
        <v>0</v>
      </c>
      <c r="Q206" s="21">
        <v>0</v>
      </c>
      <c r="R206" s="17">
        <f>G206+O206</f>
        <v>108000</v>
      </c>
      <c r="S206" s="17">
        <f t="shared" ref="S206:S207" si="79">R206+P206</f>
        <v>108000</v>
      </c>
      <c r="T206" s="17">
        <f t="shared" ref="T206:T207" si="80">S206+Q206</f>
        <v>108000</v>
      </c>
      <c r="U206" s="194"/>
    </row>
    <row r="207" spans="1:21" ht="18.75" customHeight="1" x14ac:dyDescent="0.2">
      <c r="A207" s="15">
        <v>15</v>
      </c>
      <c r="B207" s="15"/>
      <c r="C207" s="13" t="s">
        <v>106</v>
      </c>
      <c r="D207" s="15"/>
      <c r="E207" s="15">
        <v>1</v>
      </c>
      <c r="F207" s="15">
        <v>1</v>
      </c>
      <c r="G207" s="16">
        <v>108000</v>
      </c>
      <c r="H207" s="16"/>
      <c r="I207" s="15">
        <v>1</v>
      </c>
      <c r="J207" s="15">
        <v>1</v>
      </c>
      <c r="K207" s="15">
        <v>1</v>
      </c>
      <c r="L207" s="14" t="s">
        <v>3</v>
      </c>
      <c r="M207" s="14" t="s">
        <v>3</v>
      </c>
      <c r="N207" s="14" t="s">
        <v>3</v>
      </c>
      <c r="O207" s="21">
        <v>0</v>
      </c>
      <c r="P207" s="21">
        <v>0</v>
      </c>
      <c r="Q207" s="21">
        <v>0</v>
      </c>
      <c r="R207" s="17">
        <v>108000</v>
      </c>
      <c r="S207" s="17">
        <f t="shared" si="79"/>
        <v>108000</v>
      </c>
      <c r="T207" s="17">
        <f t="shared" si="80"/>
        <v>108000</v>
      </c>
      <c r="U207" s="194"/>
    </row>
    <row r="208" spans="1:21" ht="18.75" customHeight="1" x14ac:dyDescent="0.2">
      <c r="A208" s="44"/>
      <c r="B208" s="11"/>
      <c r="C208" s="23" t="s">
        <v>12</v>
      </c>
      <c r="D208" s="23"/>
      <c r="E208" s="12">
        <f t="shared" ref="E208:K208" si="81">SUM(E192:E207)</f>
        <v>13</v>
      </c>
      <c r="F208" s="12">
        <f t="shared" si="81"/>
        <v>12</v>
      </c>
      <c r="G208" s="24">
        <f t="shared" si="81"/>
        <v>3126180</v>
      </c>
      <c r="H208" s="24"/>
      <c r="I208" s="25">
        <f t="shared" si="81"/>
        <v>13</v>
      </c>
      <c r="J208" s="25">
        <f t="shared" si="81"/>
        <v>13</v>
      </c>
      <c r="K208" s="25">
        <f t="shared" si="81"/>
        <v>13</v>
      </c>
      <c r="L208" s="26" t="s">
        <v>140</v>
      </c>
      <c r="M208" s="26" t="s">
        <v>4</v>
      </c>
      <c r="N208" s="12" t="s">
        <v>4</v>
      </c>
      <c r="O208" s="24">
        <f t="shared" ref="O208:T208" si="82">SUM(O192:O207)</f>
        <v>99960</v>
      </c>
      <c r="P208" s="24">
        <f t="shared" si="82"/>
        <v>101760</v>
      </c>
      <c r="Q208" s="24">
        <f t="shared" si="82"/>
        <v>105720</v>
      </c>
      <c r="R208" s="24">
        <f t="shared" si="82"/>
        <v>3226140</v>
      </c>
      <c r="S208" s="24">
        <f t="shared" si="82"/>
        <v>3327900</v>
      </c>
      <c r="T208" s="24">
        <f t="shared" si="82"/>
        <v>3433620</v>
      </c>
      <c r="U208" s="195"/>
    </row>
    <row r="209" spans="1:22" ht="14.25" customHeight="1" x14ac:dyDescent="0.2">
      <c r="A209" s="72"/>
      <c r="B209" s="48"/>
      <c r="C209" s="4"/>
      <c r="D209" s="4"/>
      <c r="E209" s="48"/>
      <c r="F209" s="48"/>
      <c r="G209" s="65"/>
      <c r="H209" s="65"/>
      <c r="I209" s="50"/>
      <c r="J209" s="50"/>
      <c r="K209" s="50"/>
      <c r="L209" s="49"/>
      <c r="M209" s="49"/>
      <c r="N209" s="48"/>
      <c r="O209" s="65"/>
      <c r="P209" s="65"/>
      <c r="Q209" s="65"/>
      <c r="R209" s="65"/>
      <c r="S209" s="65"/>
      <c r="T209" s="65"/>
      <c r="U209" s="196"/>
    </row>
    <row r="210" spans="1:22" ht="25.5" customHeight="1" x14ac:dyDescent="0.2">
      <c r="A210" s="85"/>
      <c r="B210" s="85"/>
      <c r="T210" s="27" t="s">
        <v>36</v>
      </c>
      <c r="U210" s="197">
        <v>22</v>
      </c>
    </row>
    <row r="211" spans="1:22" ht="6.75" customHeight="1" x14ac:dyDescent="0.2">
      <c r="A211" s="85"/>
      <c r="B211" s="85"/>
      <c r="T211" s="27"/>
    </row>
    <row r="212" spans="1:22" ht="18.75" customHeight="1" x14ac:dyDescent="0.2">
      <c r="A212" s="29" t="s">
        <v>36</v>
      </c>
      <c r="B212" s="176" t="s">
        <v>146</v>
      </c>
      <c r="C212" s="176" t="s">
        <v>36</v>
      </c>
      <c r="D212" s="7" t="s">
        <v>36</v>
      </c>
      <c r="E212" s="175"/>
      <c r="F212" s="247" t="s">
        <v>74</v>
      </c>
      <c r="G212" s="248"/>
      <c r="H212" s="246"/>
      <c r="I212" s="249" t="s">
        <v>75</v>
      </c>
      <c r="J212" s="250"/>
      <c r="K212" s="251"/>
      <c r="L212" s="244" t="s">
        <v>77</v>
      </c>
      <c r="M212" s="245"/>
      <c r="N212" s="246"/>
      <c r="O212" s="244" t="s">
        <v>19</v>
      </c>
      <c r="P212" s="245"/>
      <c r="Q212" s="246"/>
      <c r="R212" s="244" t="s">
        <v>20</v>
      </c>
      <c r="S212" s="245"/>
      <c r="T212" s="246"/>
      <c r="U212" s="190" t="s">
        <v>14</v>
      </c>
    </row>
    <row r="213" spans="1:22" ht="18.75" customHeight="1" x14ac:dyDescent="0.2">
      <c r="A213" s="15" t="s">
        <v>7</v>
      </c>
      <c r="B213" s="105" t="s">
        <v>147</v>
      </c>
      <c r="C213" s="105" t="s">
        <v>8</v>
      </c>
      <c r="D213" s="18" t="s">
        <v>93</v>
      </c>
      <c r="E213" s="106" t="s">
        <v>9</v>
      </c>
      <c r="F213" s="178" t="s">
        <v>9</v>
      </c>
      <c r="G213" s="177" t="s">
        <v>143</v>
      </c>
      <c r="H213" s="7" t="s">
        <v>145</v>
      </c>
      <c r="I213" s="239" t="s">
        <v>76</v>
      </c>
      <c r="J213" s="239"/>
      <c r="K213" s="240"/>
      <c r="L213" s="241" t="s">
        <v>2</v>
      </c>
      <c r="M213" s="242"/>
      <c r="N213" s="243"/>
      <c r="O213" s="172"/>
      <c r="P213" s="174"/>
      <c r="Q213" s="173"/>
      <c r="R213" s="172"/>
      <c r="S213" s="174"/>
      <c r="T213" s="173"/>
      <c r="U213" s="191" t="s">
        <v>15</v>
      </c>
    </row>
    <row r="214" spans="1:22" ht="18.75" customHeight="1" x14ac:dyDescent="0.2">
      <c r="A214" s="44"/>
      <c r="B214" s="11" t="s">
        <v>7</v>
      </c>
      <c r="C214" s="10"/>
      <c r="D214" s="11" t="s">
        <v>36</v>
      </c>
      <c r="E214" s="172" t="s">
        <v>11</v>
      </c>
      <c r="F214" s="140" t="s">
        <v>22</v>
      </c>
      <c r="G214" s="172" t="s">
        <v>144</v>
      </c>
      <c r="H214" s="140" t="s">
        <v>10</v>
      </c>
      <c r="I214" s="179">
        <v>2564</v>
      </c>
      <c r="J214" s="140">
        <v>2564</v>
      </c>
      <c r="K214" s="140">
        <v>2565</v>
      </c>
      <c r="L214" s="139">
        <v>2564</v>
      </c>
      <c r="M214" s="139">
        <v>2565</v>
      </c>
      <c r="N214" s="139">
        <v>2566</v>
      </c>
      <c r="O214" s="11">
        <v>2564</v>
      </c>
      <c r="P214" s="11">
        <v>2565</v>
      </c>
      <c r="Q214" s="11">
        <v>2566</v>
      </c>
      <c r="R214" s="11">
        <v>2564</v>
      </c>
      <c r="S214" s="11">
        <v>2565</v>
      </c>
      <c r="T214" s="11">
        <v>2566</v>
      </c>
      <c r="U214" s="192" t="s">
        <v>36</v>
      </c>
    </row>
    <row r="215" spans="1:22" ht="17.25" customHeight="1" x14ac:dyDescent="0.2">
      <c r="A215" s="29" t="s">
        <v>36</v>
      </c>
      <c r="B215" s="176"/>
      <c r="C215" s="96" t="s">
        <v>47</v>
      </c>
      <c r="D215" s="28"/>
      <c r="E215" s="29"/>
      <c r="F215" s="29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193"/>
    </row>
    <row r="216" spans="1:22" ht="18.75" customHeight="1" x14ac:dyDescent="0.2">
      <c r="A216" s="15">
        <v>16</v>
      </c>
      <c r="B216" s="15"/>
      <c r="C216" s="13" t="s">
        <v>66</v>
      </c>
      <c r="D216" s="137" t="s">
        <v>95</v>
      </c>
      <c r="E216" s="15">
        <v>1</v>
      </c>
      <c r="F216" s="15">
        <v>1</v>
      </c>
      <c r="G216" s="16">
        <v>444720</v>
      </c>
      <c r="H216" s="16"/>
      <c r="I216" s="15">
        <v>1</v>
      </c>
      <c r="J216" s="15">
        <v>1</v>
      </c>
      <c r="K216" s="15">
        <v>1</v>
      </c>
      <c r="L216" s="14" t="s">
        <v>3</v>
      </c>
      <c r="M216" s="14" t="s">
        <v>3</v>
      </c>
      <c r="N216" s="14" t="s">
        <v>3</v>
      </c>
      <c r="O216" s="17">
        <v>13440</v>
      </c>
      <c r="P216" s="17">
        <v>13080</v>
      </c>
      <c r="Q216" s="17">
        <v>13080</v>
      </c>
      <c r="R216" s="17">
        <f>G216+O216</f>
        <v>458160</v>
      </c>
      <c r="S216" s="17">
        <f t="shared" ref="S216:S219" si="83">R216+P216</f>
        <v>471240</v>
      </c>
      <c r="T216" s="17">
        <f t="shared" ref="T216:T219" si="84">S216+Q216</f>
        <v>484320</v>
      </c>
      <c r="U216" s="194"/>
    </row>
    <row r="217" spans="1:22" ht="18.75" customHeight="1" x14ac:dyDescent="0.2">
      <c r="A217" s="15">
        <v>17</v>
      </c>
      <c r="B217" s="15"/>
      <c r="C217" s="13" t="s">
        <v>67</v>
      </c>
      <c r="D217" s="14" t="s">
        <v>60</v>
      </c>
      <c r="E217" s="15">
        <v>1</v>
      </c>
      <c r="F217" s="15">
        <v>1</v>
      </c>
      <c r="G217" s="16">
        <v>307920</v>
      </c>
      <c r="H217" s="16"/>
      <c r="I217" s="15">
        <v>1</v>
      </c>
      <c r="J217" s="15">
        <v>1</v>
      </c>
      <c r="K217" s="15">
        <v>1</v>
      </c>
      <c r="L217" s="14" t="s">
        <v>3</v>
      </c>
      <c r="M217" s="14" t="s">
        <v>3</v>
      </c>
      <c r="N217" s="14" t="s">
        <v>3</v>
      </c>
      <c r="O217" s="17">
        <v>11040</v>
      </c>
      <c r="P217" s="17">
        <v>10920</v>
      </c>
      <c r="Q217" s="17">
        <v>11280</v>
      </c>
      <c r="R217" s="17">
        <f>O217+G217</f>
        <v>318960</v>
      </c>
      <c r="S217" s="17">
        <f t="shared" si="83"/>
        <v>329880</v>
      </c>
      <c r="T217" s="17">
        <f t="shared" si="84"/>
        <v>341160</v>
      </c>
      <c r="U217" s="194"/>
    </row>
    <row r="218" spans="1:22" ht="18.75" customHeight="1" x14ac:dyDescent="0.2">
      <c r="A218" s="15">
        <v>18</v>
      </c>
      <c r="B218" s="15"/>
      <c r="C218" s="13" t="s">
        <v>68</v>
      </c>
      <c r="D218" s="14" t="s">
        <v>64</v>
      </c>
      <c r="E218" s="15">
        <v>1</v>
      </c>
      <c r="F218" s="15">
        <v>1</v>
      </c>
      <c r="G218" s="16">
        <v>138120</v>
      </c>
      <c r="H218" s="16"/>
      <c r="I218" s="15">
        <v>1</v>
      </c>
      <c r="J218" s="15">
        <v>1</v>
      </c>
      <c r="K218" s="15">
        <v>1</v>
      </c>
      <c r="L218" s="14" t="s">
        <v>3</v>
      </c>
      <c r="M218" s="14" t="s">
        <v>3</v>
      </c>
      <c r="N218" s="14" t="s">
        <v>3</v>
      </c>
      <c r="O218" s="17">
        <v>5400</v>
      </c>
      <c r="P218" s="17">
        <v>6120</v>
      </c>
      <c r="Q218" s="17">
        <v>6000</v>
      </c>
      <c r="R218" s="17">
        <f>O218+G218</f>
        <v>143520</v>
      </c>
      <c r="S218" s="17">
        <f t="shared" si="83"/>
        <v>149640</v>
      </c>
      <c r="T218" s="17">
        <f t="shared" si="84"/>
        <v>155640</v>
      </c>
      <c r="U218" s="22"/>
    </row>
    <row r="219" spans="1:22" ht="18.75" customHeight="1" x14ac:dyDescent="0.2">
      <c r="A219" s="15">
        <v>19</v>
      </c>
      <c r="B219" s="15"/>
      <c r="C219" s="13" t="s">
        <v>69</v>
      </c>
      <c r="D219" s="14" t="s">
        <v>64</v>
      </c>
      <c r="E219" s="15">
        <v>1</v>
      </c>
      <c r="F219" s="15" t="s">
        <v>4</v>
      </c>
      <c r="G219" s="16">
        <v>297900</v>
      </c>
      <c r="H219" s="16"/>
      <c r="I219" s="15">
        <v>1</v>
      </c>
      <c r="J219" s="15">
        <v>1</v>
      </c>
      <c r="K219" s="15">
        <v>1</v>
      </c>
      <c r="L219" s="14" t="s">
        <v>103</v>
      </c>
      <c r="M219" s="14" t="s">
        <v>3</v>
      </c>
      <c r="N219" s="14" t="s">
        <v>3</v>
      </c>
      <c r="O219" s="17">
        <v>9720</v>
      </c>
      <c r="P219" s="17">
        <v>9720</v>
      </c>
      <c r="Q219" s="17">
        <v>9720</v>
      </c>
      <c r="R219" s="17">
        <f>O219+G219</f>
        <v>307620</v>
      </c>
      <c r="S219" s="17">
        <f t="shared" si="83"/>
        <v>317340</v>
      </c>
      <c r="T219" s="17">
        <f t="shared" si="84"/>
        <v>327060</v>
      </c>
      <c r="U219" s="22" t="s">
        <v>50</v>
      </c>
    </row>
    <row r="220" spans="1:22" ht="18.75" customHeight="1" x14ac:dyDescent="0.2">
      <c r="A220" s="15">
        <v>20</v>
      </c>
      <c r="B220" s="107"/>
      <c r="C220" s="52" t="s">
        <v>139</v>
      </c>
      <c r="D220" s="15" t="s">
        <v>56</v>
      </c>
      <c r="E220" s="15">
        <v>1</v>
      </c>
      <c r="F220" s="15" t="s">
        <v>3</v>
      </c>
      <c r="G220" s="16">
        <v>355320</v>
      </c>
      <c r="H220" s="16"/>
      <c r="I220" s="15">
        <v>1</v>
      </c>
      <c r="J220" s="15">
        <v>1</v>
      </c>
      <c r="K220" s="15">
        <v>1</v>
      </c>
      <c r="L220" s="14" t="s">
        <v>103</v>
      </c>
      <c r="M220" s="14" t="s">
        <v>3</v>
      </c>
      <c r="N220" s="14" t="s">
        <v>3</v>
      </c>
      <c r="O220" s="21">
        <v>12000</v>
      </c>
      <c r="P220" s="21">
        <v>12000</v>
      </c>
      <c r="Q220" s="21">
        <v>12000</v>
      </c>
      <c r="R220" s="17">
        <f>G220+O220</f>
        <v>367320</v>
      </c>
      <c r="S220" s="17">
        <f>R220+P220</f>
        <v>379320</v>
      </c>
      <c r="T220" s="17">
        <f>S220+Q220</f>
        <v>391320</v>
      </c>
      <c r="U220" s="22" t="s">
        <v>50</v>
      </c>
    </row>
    <row r="221" spans="1:22" ht="15" customHeight="1" x14ac:dyDescent="0.2">
      <c r="A221" s="15"/>
      <c r="B221" s="15"/>
      <c r="C221" s="31" t="s">
        <v>34</v>
      </c>
      <c r="D221" s="14"/>
      <c r="E221" s="15"/>
      <c r="F221" s="15"/>
      <c r="G221" s="16"/>
      <c r="H221" s="16"/>
      <c r="I221" s="16"/>
      <c r="J221" s="16"/>
      <c r="K221" s="16"/>
      <c r="L221" s="14"/>
      <c r="M221" s="14"/>
      <c r="N221" s="14"/>
      <c r="O221" s="17"/>
      <c r="P221" s="17"/>
      <c r="Q221" s="17"/>
      <c r="R221" s="17"/>
      <c r="S221" s="17"/>
      <c r="T221" s="17"/>
      <c r="U221" s="194"/>
    </row>
    <row r="222" spans="1:22" ht="18.75" customHeight="1" x14ac:dyDescent="0.2">
      <c r="A222" s="164">
        <v>21</v>
      </c>
      <c r="B222" s="164"/>
      <c r="C222" s="169" t="s">
        <v>91</v>
      </c>
      <c r="D222" s="14"/>
      <c r="E222" s="15">
        <v>1</v>
      </c>
      <c r="F222" s="15">
        <v>1</v>
      </c>
      <c r="G222" s="16">
        <v>172920</v>
      </c>
      <c r="H222" s="16"/>
      <c r="I222" s="16">
        <v>1</v>
      </c>
      <c r="J222" s="16">
        <v>1</v>
      </c>
      <c r="K222" s="16">
        <v>1</v>
      </c>
      <c r="L222" s="14" t="s">
        <v>3</v>
      </c>
      <c r="M222" s="14" t="s">
        <v>3</v>
      </c>
      <c r="N222" s="14" t="s">
        <v>3</v>
      </c>
      <c r="O222" s="17">
        <v>6960</v>
      </c>
      <c r="P222" s="17">
        <v>7200</v>
      </c>
      <c r="Q222" s="17">
        <v>7560</v>
      </c>
      <c r="R222" s="17">
        <f>O222+G222</f>
        <v>179880</v>
      </c>
      <c r="S222" s="17">
        <f t="shared" ref="S222" si="85">R222+P222</f>
        <v>187080</v>
      </c>
      <c r="T222" s="17">
        <f t="shared" ref="T222" si="86">S222+Q222</f>
        <v>194640</v>
      </c>
      <c r="U222" s="194"/>
    </row>
    <row r="223" spans="1:22" ht="18.75" customHeight="1" x14ac:dyDescent="0.2">
      <c r="A223" s="15">
        <v>22</v>
      </c>
      <c r="B223" s="15"/>
      <c r="C223" s="168" t="s">
        <v>112</v>
      </c>
      <c r="D223" s="14"/>
      <c r="E223" s="15">
        <v>1</v>
      </c>
      <c r="F223" s="15">
        <v>1</v>
      </c>
      <c r="G223" s="16">
        <v>138000</v>
      </c>
      <c r="H223" s="16"/>
      <c r="I223" s="15">
        <v>1</v>
      </c>
      <c r="J223" s="15">
        <v>1</v>
      </c>
      <c r="K223" s="15">
        <v>1</v>
      </c>
      <c r="L223" s="14" t="s">
        <v>3</v>
      </c>
      <c r="M223" s="14" t="s">
        <v>3</v>
      </c>
      <c r="N223" s="14" t="s">
        <v>3</v>
      </c>
      <c r="O223" s="21">
        <v>5520</v>
      </c>
      <c r="P223" s="21">
        <v>5760</v>
      </c>
      <c r="Q223" s="21">
        <v>6000</v>
      </c>
      <c r="R223" s="17">
        <f>G223+O223</f>
        <v>143520</v>
      </c>
      <c r="S223" s="17">
        <f>R223+P223</f>
        <v>149280</v>
      </c>
      <c r="T223" s="104">
        <f>S223+Q223</f>
        <v>155280</v>
      </c>
      <c r="U223" s="194"/>
    </row>
    <row r="224" spans="1:22" ht="18.75" customHeight="1" x14ac:dyDescent="0.2">
      <c r="A224" s="44"/>
      <c r="B224" s="44"/>
      <c r="C224" s="12" t="s">
        <v>5</v>
      </c>
      <c r="D224" s="23"/>
      <c r="E224" s="12">
        <f t="shared" ref="E224:K224" si="87">SUM(E216:E223)</f>
        <v>7</v>
      </c>
      <c r="F224" s="12">
        <f t="shared" si="87"/>
        <v>5</v>
      </c>
      <c r="G224" s="25">
        <f t="shared" si="87"/>
        <v>1854900</v>
      </c>
      <c r="H224" s="25"/>
      <c r="I224" s="25">
        <f t="shared" si="87"/>
        <v>7</v>
      </c>
      <c r="J224" s="25">
        <f t="shared" si="87"/>
        <v>7</v>
      </c>
      <c r="K224" s="25">
        <f t="shared" si="87"/>
        <v>7</v>
      </c>
      <c r="L224" s="26" t="s">
        <v>142</v>
      </c>
      <c r="M224" s="32" t="s">
        <v>3</v>
      </c>
      <c r="N224" s="25" t="s">
        <v>4</v>
      </c>
      <c r="O224" s="24">
        <f t="shared" ref="O224:T224" si="88">SUM(O216:O223)</f>
        <v>64080</v>
      </c>
      <c r="P224" s="24">
        <f t="shared" si="88"/>
        <v>64800</v>
      </c>
      <c r="Q224" s="24">
        <f t="shared" si="88"/>
        <v>65640</v>
      </c>
      <c r="R224" s="24">
        <f t="shared" si="88"/>
        <v>1918980</v>
      </c>
      <c r="S224" s="24">
        <f t="shared" si="88"/>
        <v>1983780</v>
      </c>
      <c r="T224" s="24">
        <f t="shared" si="88"/>
        <v>2049420</v>
      </c>
      <c r="U224" s="195"/>
      <c r="V224" s="103"/>
    </row>
    <row r="225" spans="1:22" ht="18.75" customHeight="1" x14ac:dyDescent="0.2">
      <c r="A225" s="15" t="s">
        <v>36</v>
      </c>
      <c r="B225" s="18"/>
      <c r="C225" s="33" t="s">
        <v>96</v>
      </c>
      <c r="D225" s="34"/>
      <c r="E225" s="18"/>
      <c r="F225" s="18"/>
      <c r="G225" s="35"/>
      <c r="H225" s="35"/>
      <c r="I225" s="35"/>
      <c r="J225" s="35"/>
      <c r="K225" s="35"/>
      <c r="L225" s="18"/>
      <c r="M225" s="18"/>
      <c r="N225" s="18"/>
      <c r="O225" s="36"/>
      <c r="P225" s="36"/>
      <c r="Q225" s="37"/>
      <c r="R225" s="36"/>
      <c r="S225" s="36"/>
      <c r="T225" s="36"/>
      <c r="U225" s="193"/>
    </row>
    <row r="226" spans="1:22" ht="18.75" customHeight="1" x14ac:dyDescent="0.2">
      <c r="A226" s="15">
        <v>23</v>
      </c>
      <c r="B226" s="15"/>
      <c r="C226" s="38" t="s">
        <v>70</v>
      </c>
      <c r="D226" s="138" t="s">
        <v>95</v>
      </c>
      <c r="E226" s="15">
        <v>1</v>
      </c>
      <c r="F226" s="15" t="s">
        <v>3</v>
      </c>
      <c r="G226" s="39">
        <v>435600</v>
      </c>
      <c r="H226" s="39"/>
      <c r="I226" s="15">
        <v>1</v>
      </c>
      <c r="J226" s="15">
        <v>1</v>
      </c>
      <c r="K226" s="15">
        <v>1</v>
      </c>
      <c r="L226" s="14" t="s">
        <v>103</v>
      </c>
      <c r="M226" s="14" t="s">
        <v>3</v>
      </c>
      <c r="N226" s="14" t="s">
        <v>3</v>
      </c>
      <c r="O226" s="17">
        <v>13620</v>
      </c>
      <c r="P226" s="17">
        <v>13620</v>
      </c>
      <c r="Q226" s="17">
        <v>13620</v>
      </c>
      <c r="R226" s="17">
        <f>G226+O226</f>
        <v>449220</v>
      </c>
      <c r="S226" s="17">
        <f t="shared" ref="S226:S228" si="89">R226+P226</f>
        <v>462840</v>
      </c>
      <c r="T226" s="17">
        <f t="shared" ref="T226:T228" si="90">S226+Q226</f>
        <v>476460</v>
      </c>
      <c r="U226" s="22" t="s">
        <v>50</v>
      </c>
    </row>
    <row r="227" spans="1:22" ht="18.75" customHeight="1" x14ac:dyDescent="0.2">
      <c r="A227" s="15">
        <v>24</v>
      </c>
      <c r="B227" s="15"/>
      <c r="C227" s="13" t="s">
        <v>71</v>
      </c>
      <c r="D227" s="40" t="s">
        <v>60</v>
      </c>
      <c r="E227" s="15">
        <v>1</v>
      </c>
      <c r="F227" s="15">
        <v>1</v>
      </c>
      <c r="G227" s="16">
        <v>352080</v>
      </c>
      <c r="H227" s="16"/>
      <c r="I227" s="15">
        <v>1</v>
      </c>
      <c r="J227" s="15">
        <v>1</v>
      </c>
      <c r="K227" s="15">
        <v>1</v>
      </c>
      <c r="L227" s="14" t="s">
        <v>3</v>
      </c>
      <c r="M227" s="14" t="s">
        <v>3</v>
      </c>
      <c r="N227" s="14" t="s">
        <v>3</v>
      </c>
      <c r="O227" s="17">
        <v>11400</v>
      </c>
      <c r="P227" s="17">
        <v>11640</v>
      </c>
      <c r="Q227" s="17">
        <v>12120</v>
      </c>
      <c r="R227" s="17">
        <f>G227+O227</f>
        <v>363480</v>
      </c>
      <c r="S227" s="17">
        <f t="shared" si="89"/>
        <v>375120</v>
      </c>
      <c r="T227" s="17">
        <f t="shared" si="90"/>
        <v>387240</v>
      </c>
      <c r="U227" s="194"/>
    </row>
    <row r="228" spans="1:22" ht="18.75" customHeight="1" x14ac:dyDescent="0.2">
      <c r="A228" s="15">
        <v>25</v>
      </c>
      <c r="B228" s="15"/>
      <c r="C228" s="13" t="s">
        <v>71</v>
      </c>
      <c r="D228" s="14" t="s">
        <v>64</v>
      </c>
      <c r="E228" s="15">
        <v>1</v>
      </c>
      <c r="F228" s="15" t="s">
        <v>3</v>
      </c>
      <c r="G228" s="16">
        <v>297900</v>
      </c>
      <c r="H228" s="16"/>
      <c r="I228" s="15">
        <v>1</v>
      </c>
      <c r="J228" s="15">
        <v>1</v>
      </c>
      <c r="K228" s="15">
        <v>1</v>
      </c>
      <c r="L228" s="14" t="s">
        <v>103</v>
      </c>
      <c r="M228" s="14" t="s">
        <v>3</v>
      </c>
      <c r="N228" s="14" t="s">
        <v>3</v>
      </c>
      <c r="O228" s="17">
        <v>9720</v>
      </c>
      <c r="P228" s="17">
        <v>9720</v>
      </c>
      <c r="Q228" s="17">
        <v>9720</v>
      </c>
      <c r="R228" s="17">
        <f>O228+G228</f>
        <v>307620</v>
      </c>
      <c r="S228" s="17">
        <f t="shared" si="89"/>
        <v>317340</v>
      </c>
      <c r="T228" s="17">
        <f t="shared" si="90"/>
        <v>327060</v>
      </c>
      <c r="U228" s="22" t="s">
        <v>50</v>
      </c>
    </row>
    <row r="229" spans="1:22" ht="18.75" customHeight="1" x14ac:dyDescent="0.2">
      <c r="A229" s="15"/>
      <c r="B229" s="15"/>
      <c r="C229" s="33" t="s">
        <v>34</v>
      </c>
      <c r="D229" s="40"/>
      <c r="E229" s="15"/>
      <c r="F229" s="15"/>
      <c r="G229" s="16"/>
      <c r="H229" s="16"/>
      <c r="I229" s="16"/>
      <c r="J229" s="16"/>
      <c r="K229" s="16"/>
      <c r="L229" s="14"/>
      <c r="M229" s="14"/>
      <c r="N229" s="14"/>
      <c r="O229" s="17"/>
      <c r="P229" s="17"/>
      <c r="Q229" s="17"/>
      <c r="R229" s="17"/>
      <c r="S229" s="17"/>
      <c r="T229" s="17"/>
      <c r="U229" s="194"/>
    </row>
    <row r="230" spans="1:22" ht="18.75" customHeight="1" x14ac:dyDescent="0.2">
      <c r="A230" s="164">
        <v>26</v>
      </c>
      <c r="B230" s="164"/>
      <c r="C230" s="167" t="s">
        <v>92</v>
      </c>
      <c r="D230" s="40"/>
      <c r="E230" s="15">
        <v>1</v>
      </c>
      <c r="F230" s="15">
        <v>1</v>
      </c>
      <c r="G230" s="16">
        <v>138000</v>
      </c>
      <c r="H230" s="16"/>
      <c r="I230" s="15">
        <v>1</v>
      </c>
      <c r="J230" s="15">
        <v>1</v>
      </c>
      <c r="K230" s="15">
        <v>1</v>
      </c>
      <c r="L230" s="14" t="s">
        <v>3</v>
      </c>
      <c r="M230" s="14" t="s">
        <v>3</v>
      </c>
      <c r="N230" s="14" t="s">
        <v>3</v>
      </c>
      <c r="O230" s="21">
        <v>5520</v>
      </c>
      <c r="P230" s="21">
        <v>5760</v>
      </c>
      <c r="Q230" s="21">
        <v>6000</v>
      </c>
      <c r="R230" s="17">
        <f>G230+O230</f>
        <v>143520</v>
      </c>
      <c r="S230" s="17">
        <f t="shared" ref="S230:S231" si="91">R230+P230</f>
        <v>149280</v>
      </c>
      <c r="T230" s="17">
        <f t="shared" ref="T230:T231" si="92">S230+Q230</f>
        <v>155280</v>
      </c>
      <c r="U230" s="22" t="s">
        <v>36</v>
      </c>
    </row>
    <row r="231" spans="1:22" ht="18.75" customHeight="1" x14ac:dyDescent="0.2">
      <c r="A231" s="164">
        <v>27</v>
      </c>
      <c r="B231" s="164"/>
      <c r="C231" s="167" t="s">
        <v>127</v>
      </c>
      <c r="D231" s="40"/>
      <c r="E231" s="15">
        <v>1</v>
      </c>
      <c r="F231" s="15">
        <v>1</v>
      </c>
      <c r="G231" s="16">
        <v>176280</v>
      </c>
      <c r="H231" s="16"/>
      <c r="I231" s="15">
        <v>1</v>
      </c>
      <c r="J231" s="15">
        <v>1</v>
      </c>
      <c r="K231" s="15">
        <v>1</v>
      </c>
      <c r="L231" s="14" t="s">
        <v>3</v>
      </c>
      <c r="M231" s="14" t="s">
        <v>3</v>
      </c>
      <c r="N231" s="14" t="s">
        <v>3</v>
      </c>
      <c r="O231" s="21">
        <v>7080</v>
      </c>
      <c r="P231" s="21">
        <v>7440</v>
      </c>
      <c r="Q231" s="21">
        <v>7680</v>
      </c>
      <c r="R231" s="17">
        <f>G231+O231</f>
        <v>183360</v>
      </c>
      <c r="S231" s="17">
        <f t="shared" si="91"/>
        <v>190800</v>
      </c>
      <c r="T231" s="17">
        <f t="shared" si="92"/>
        <v>198480</v>
      </c>
      <c r="U231" s="194"/>
    </row>
    <row r="232" spans="1:22" ht="18.75" customHeight="1" x14ac:dyDescent="0.2">
      <c r="A232" s="164">
        <v>28</v>
      </c>
      <c r="B232" s="164"/>
      <c r="C232" s="165" t="s">
        <v>113</v>
      </c>
      <c r="D232" s="14"/>
      <c r="E232" s="15">
        <v>1</v>
      </c>
      <c r="F232" s="15">
        <v>1</v>
      </c>
      <c r="G232" s="16">
        <v>118440</v>
      </c>
      <c r="H232" s="16"/>
      <c r="I232" s="15">
        <v>1</v>
      </c>
      <c r="J232" s="15">
        <v>1</v>
      </c>
      <c r="K232" s="15">
        <v>1</v>
      </c>
      <c r="L232" s="14" t="s">
        <v>3</v>
      </c>
      <c r="M232" s="14" t="s">
        <v>3</v>
      </c>
      <c r="N232" s="14" t="s">
        <v>3</v>
      </c>
      <c r="O232" s="21">
        <v>4800</v>
      </c>
      <c r="P232" s="21">
        <v>5040</v>
      </c>
      <c r="Q232" s="21">
        <v>5160</v>
      </c>
      <c r="R232" s="17">
        <f>G232+O232</f>
        <v>123240</v>
      </c>
      <c r="S232" s="17">
        <f>R232+P232</f>
        <v>128280</v>
      </c>
      <c r="T232" s="17">
        <f>S232+Q232</f>
        <v>133440</v>
      </c>
      <c r="U232" s="194"/>
    </row>
    <row r="233" spans="1:22" ht="18.75" customHeight="1" x14ac:dyDescent="0.2">
      <c r="A233" s="164">
        <v>29</v>
      </c>
      <c r="B233" s="164"/>
      <c r="C233" s="165" t="s">
        <v>132</v>
      </c>
      <c r="D233" s="14"/>
      <c r="E233" s="15">
        <v>1</v>
      </c>
      <c r="F233" s="15">
        <v>1</v>
      </c>
      <c r="G233" s="16">
        <v>138000</v>
      </c>
      <c r="H233" s="16"/>
      <c r="I233" s="15">
        <v>1</v>
      </c>
      <c r="J233" s="15">
        <v>1</v>
      </c>
      <c r="K233" s="15">
        <v>1</v>
      </c>
      <c r="L233" s="14" t="s">
        <v>3</v>
      </c>
      <c r="M233" s="14" t="s">
        <v>3</v>
      </c>
      <c r="N233" s="14" t="s">
        <v>3</v>
      </c>
      <c r="O233" s="21">
        <v>5520</v>
      </c>
      <c r="P233" s="21">
        <v>5760</v>
      </c>
      <c r="Q233" s="21">
        <v>6000</v>
      </c>
      <c r="R233" s="17">
        <f>G233+O233</f>
        <v>143520</v>
      </c>
      <c r="S233" s="17">
        <f>R233+P233</f>
        <v>149280</v>
      </c>
      <c r="T233" s="17">
        <f>S233+Q233</f>
        <v>155280</v>
      </c>
      <c r="U233" s="194"/>
    </row>
    <row r="234" spans="1:22" ht="18.75" customHeight="1" x14ac:dyDescent="0.2">
      <c r="A234" s="15"/>
      <c r="B234" s="48"/>
      <c r="C234" s="19" t="s">
        <v>35</v>
      </c>
      <c r="D234" s="40"/>
      <c r="E234" s="15"/>
      <c r="F234" s="15"/>
      <c r="G234" s="16"/>
      <c r="H234" s="16"/>
      <c r="I234" s="15"/>
      <c r="J234" s="15"/>
      <c r="K234" s="15"/>
      <c r="L234" s="14"/>
      <c r="M234" s="14"/>
      <c r="N234" s="14"/>
      <c r="O234" s="21"/>
      <c r="P234" s="21"/>
      <c r="Q234" s="21"/>
      <c r="R234" s="17"/>
      <c r="S234" s="17"/>
      <c r="T234" s="17"/>
      <c r="U234" s="194"/>
    </row>
    <row r="235" spans="1:22" ht="18.75" customHeight="1" x14ac:dyDescent="0.2">
      <c r="A235" s="15">
        <v>30</v>
      </c>
      <c r="B235" s="15"/>
      <c r="C235" s="13" t="s">
        <v>72</v>
      </c>
      <c r="D235" s="40"/>
      <c r="E235" s="15">
        <v>1</v>
      </c>
      <c r="F235" s="15">
        <v>1</v>
      </c>
      <c r="G235" s="16">
        <v>108000</v>
      </c>
      <c r="H235" s="16"/>
      <c r="I235" s="15">
        <v>1</v>
      </c>
      <c r="J235" s="15">
        <v>1</v>
      </c>
      <c r="K235" s="15">
        <v>1</v>
      </c>
      <c r="L235" s="14" t="s">
        <v>3</v>
      </c>
      <c r="M235" s="14" t="s">
        <v>3</v>
      </c>
      <c r="N235" s="14" t="s">
        <v>3</v>
      </c>
      <c r="O235" s="21">
        <v>0</v>
      </c>
      <c r="P235" s="21">
        <v>0</v>
      </c>
      <c r="Q235" s="21">
        <v>0</v>
      </c>
      <c r="R235" s="17">
        <f>G235+O235</f>
        <v>108000</v>
      </c>
      <c r="S235" s="17">
        <f t="shared" ref="S235:S237" si="93">R235+P235</f>
        <v>108000</v>
      </c>
      <c r="T235" s="104">
        <f t="shared" ref="T235:T237" si="94">S235+Q235</f>
        <v>108000</v>
      </c>
      <c r="U235" s="194"/>
      <c r="V235" s="47"/>
    </row>
    <row r="236" spans="1:22" ht="18.75" customHeight="1" x14ac:dyDescent="0.2">
      <c r="A236" s="15">
        <v>31</v>
      </c>
      <c r="B236" s="15"/>
      <c r="C236" s="13" t="s">
        <v>72</v>
      </c>
      <c r="D236" s="15"/>
      <c r="E236" s="15">
        <v>1</v>
      </c>
      <c r="F236" s="14" t="s">
        <v>6</v>
      </c>
      <c r="G236" s="16">
        <v>108000</v>
      </c>
      <c r="H236" s="16"/>
      <c r="I236" s="15">
        <v>1</v>
      </c>
      <c r="J236" s="15">
        <v>1</v>
      </c>
      <c r="K236" s="15">
        <v>1</v>
      </c>
      <c r="L236" s="14" t="s">
        <v>3</v>
      </c>
      <c r="M236" s="14" t="s">
        <v>3</v>
      </c>
      <c r="N236" s="14" t="s">
        <v>3</v>
      </c>
      <c r="O236" s="21">
        <v>0</v>
      </c>
      <c r="P236" s="21">
        <v>0</v>
      </c>
      <c r="Q236" s="21">
        <v>0</v>
      </c>
      <c r="R236" s="17">
        <v>108000</v>
      </c>
      <c r="S236" s="17">
        <f t="shared" si="93"/>
        <v>108000</v>
      </c>
      <c r="T236" s="17">
        <f t="shared" si="94"/>
        <v>108000</v>
      </c>
      <c r="U236" s="194"/>
    </row>
    <row r="237" spans="1:22" ht="18.75" customHeight="1" x14ac:dyDescent="0.2">
      <c r="A237" s="15">
        <v>32</v>
      </c>
      <c r="B237" s="15"/>
      <c r="C237" s="13" t="s">
        <v>107</v>
      </c>
      <c r="D237" s="15"/>
      <c r="E237" s="15">
        <v>1</v>
      </c>
      <c r="F237" s="14" t="s">
        <v>6</v>
      </c>
      <c r="G237" s="16">
        <v>108000</v>
      </c>
      <c r="H237" s="16"/>
      <c r="I237" s="15">
        <v>1</v>
      </c>
      <c r="J237" s="15">
        <v>1</v>
      </c>
      <c r="K237" s="15">
        <v>1</v>
      </c>
      <c r="L237" s="14" t="s">
        <v>3</v>
      </c>
      <c r="M237" s="14" t="s">
        <v>3</v>
      </c>
      <c r="N237" s="14" t="s">
        <v>3</v>
      </c>
      <c r="O237" s="21">
        <v>0</v>
      </c>
      <c r="P237" s="21">
        <v>0</v>
      </c>
      <c r="Q237" s="21">
        <v>0</v>
      </c>
      <c r="R237" s="17">
        <v>108000</v>
      </c>
      <c r="S237" s="17">
        <f t="shared" si="93"/>
        <v>108000</v>
      </c>
      <c r="T237" s="17">
        <f t="shared" si="94"/>
        <v>108000</v>
      </c>
      <c r="U237" s="194"/>
    </row>
    <row r="238" spans="1:22" ht="18.75" customHeight="1" x14ac:dyDescent="0.2">
      <c r="A238" s="15"/>
      <c r="B238" s="15"/>
      <c r="C238" s="7" t="s">
        <v>5</v>
      </c>
      <c r="D238" s="41"/>
      <c r="E238" s="7">
        <f>SUM(E226:E235)</f>
        <v>8</v>
      </c>
      <c r="F238" s="7">
        <f>SUM(F226:F235)</f>
        <v>6</v>
      </c>
      <c r="G238" s="42">
        <f>SUM(G226:G237)</f>
        <v>1980300</v>
      </c>
      <c r="H238" s="42"/>
      <c r="I238" s="42">
        <f>SUM(I226:I235)</f>
        <v>8</v>
      </c>
      <c r="J238" s="42">
        <f>SUM(J226:J235)</f>
        <v>8</v>
      </c>
      <c r="K238" s="42">
        <f>SUM(K226:K235)</f>
        <v>8</v>
      </c>
      <c r="L238" s="41" t="s">
        <v>142</v>
      </c>
      <c r="M238" s="41" t="s">
        <v>4</v>
      </c>
      <c r="N238" s="41" t="s">
        <v>4</v>
      </c>
      <c r="O238" s="43">
        <f t="shared" ref="O238:T238" si="95">SUM(O226:O237)</f>
        <v>57660</v>
      </c>
      <c r="P238" s="43">
        <f t="shared" si="95"/>
        <v>58980</v>
      </c>
      <c r="Q238" s="43">
        <f t="shared" si="95"/>
        <v>60300</v>
      </c>
      <c r="R238" s="43">
        <f t="shared" si="95"/>
        <v>2037960</v>
      </c>
      <c r="S238" s="43">
        <f t="shared" si="95"/>
        <v>2096940</v>
      </c>
      <c r="T238" s="43">
        <f t="shared" si="95"/>
        <v>2157240</v>
      </c>
      <c r="U238" s="195"/>
    </row>
    <row r="239" spans="1:22" s="47" customFormat="1" ht="8.25" customHeight="1" x14ac:dyDescent="0.2">
      <c r="A239" s="89"/>
      <c r="B239" s="89"/>
      <c r="C239" s="90"/>
      <c r="D239" s="91"/>
      <c r="E239" s="170"/>
      <c r="F239" s="92"/>
      <c r="G239" s="92"/>
      <c r="H239" s="92"/>
      <c r="I239" s="92"/>
      <c r="J239" s="92"/>
      <c r="K239" s="92"/>
      <c r="L239" s="93"/>
      <c r="M239" s="93"/>
      <c r="N239" s="94"/>
      <c r="O239" s="95"/>
      <c r="P239" s="95"/>
      <c r="Q239" s="95"/>
      <c r="R239" s="95"/>
      <c r="S239" s="95"/>
      <c r="T239" s="95"/>
      <c r="U239" s="196"/>
    </row>
    <row r="240" spans="1:22" s="47" customFormat="1" ht="25.5" customHeight="1" x14ac:dyDescent="0.2">
      <c r="A240" s="72"/>
      <c r="B240" s="72"/>
      <c r="D240" s="86"/>
      <c r="E240" s="72"/>
      <c r="F240" s="72"/>
      <c r="G240" s="87"/>
      <c r="H240" s="87"/>
      <c r="I240" s="72"/>
      <c r="J240" s="72"/>
      <c r="K240" s="72"/>
      <c r="L240" s="86"/>
      <c r="M240" s="86"/>
      <c r="N240" s="86"/>
      <c r="O240" s="88"/>
      <c r="P240" s="88"/>
      <c r="Q240" s="88"/>
      <c r="R240" s="88"/>
      <c r="S240" s="88"/>
      <c r="T240" s="88"/>
      <c r="U240" s="197">
        <v>23</v>
      </c>
    </row>
    <row r="241" spans="1:21" ht="20.25" customHeight="1" x14ac:dyDescent="0.2">
      <c r="A241" s="47"/>
      <c r="B241" s="47"/>
      <c r="C241" s="48"/>
      <c r="D241" s="49"/>
      <c r="E241" s="48"/>
      <c r="F241" s="48"/>
      <c r="G241" s="50"/>
      <c r="H241" s="50"/>
      <c r="I241" s="50"/>
      <c r="J241" s="50"/>
      <c r="K241" s="50"/>
      <c r="L241" s="49"/>
      <c r="M241" s="49"/>
      <c r="N241" s="49"/>
      <c r="O241" s="50"/>
      <c r="P241" s="50"/>
      <c r="Q241" s="50"/>
      <c r="R241" s="50"/>
      <c r="S241" s="50"/>
      <c r="T241" s="27" t="s">
        <v>36</v>
      </c>
    </row>
    <row r="242" spans="1:21" ht="18.75" customHeight="1" x14ac:dyDescent="0.2">
      <c r="A242" s="29" t="s">
        <v>36</v>
      </c>
      <c r="B242" s="176" t="s">
        <v>146</v>
      </c>
      <c r="C242" s="176" t="s">
        <v>36</v>
      </c>
      <c r="D242" s="7" t="s">
        <v>36</v>
      </c>
      <c r="E242" s="175"/>
      <c r="F242" s="247" t="s">
        <v>74</v>
      </c>
      <c r="G242" s="248"/>
      <c r="H242" s="246"/>
      <c r="I242" s="249" t="s">
        <v>75</v>
      </c>
      <c r="J242" s="250"/>
      <c r="K242" s="251"/>
      <c r="L242" s="244" t="s">
        <v>77</v>
      </c>
      <c r="M242" s="245"/>
      <c r="N242" s="246"/>
      <c r="O242" s="244" t="s">
        <v>19</v>
      </c>
      <c r="P242" s="245"/>
      <c r="Q242" s="246"/>
      <c r="R242" s="244" t="s">
        <v>20</v>
      </c>
      <c r="S242" s="245"/>
      <c r="T242" s="246"/>
      <c r="U242" s="190" t="s">
        <v>14</v>
      </c>
    </row>
    <row r="243" spans="1:21" ht="18.75" customHeight="1" x14ac:dyDescent="0.2">
      <c r="A243" s="15" t="s">
        <v>7</v>
      </c>
      <c r="B243" s="105" t="s">
        <v>147</v>
      </c>
      <c r="C243" s="105" t="s">
        <v>8</v>
      </c>
      <c r="D243" s="18" t="s">
        <v>93</v>
      </c>
      <c r="E243" s="106" t="s">
        <v>9</v>
      </c>
      <c r="F243" s="178" t="s">
        <v>9</v>
      </c>
      <c r="G243" s="177" t="s">
        <v>143</v>
      </c>
      <c r="H243" s="7" t="s">
        <v>145</v>
      </c>
      <c r="I243" s="239" t="s">
        <v>76</v>
      </c>
      <c r="J243" s="239"/>
      <c r="K243" s="240"/>
      <c r="L243" s="241" t="s">
        <v>2</v>
      </c>
      <c r="M243" s="242"/>
      <c r="N243" s="243"/>
      <c r="O243" s="172"/>
      <c r="P243" s="174"/>
      <c r="Q243" s="173"/>
      <c r="R243" s="172"/>
      <c r="S243" s="174"/>
      <c r="T243" s="173"/>
      <c r="U243" s="191" t="s">
        <v>15</v>
      </c>
    </row>
    <row r="244" spans="1:21" ht="18.75" customHeight="1" x14ac:dyDescent="0.2">
      <c r="A244" s="44"/>
      <c r="B244" s="11" t="s">
        <v>7</v>
      </c>
      <c r="C244" s="10"/>
      <c r="D244" s="11" t="s">
        <v>36</v>
      </c>
      <c r="E244" s="172" t="s">
        <v>11</v>
      </c>
      <c r="F244" s="140" t="s">
        <v>22</v>
      </c>
      <c r="G244" s="172" t="s">
        <v>144</v>
      </c>
      <c r="H244" s="140" t="s">
        <v>10</v>
      </c>
      <c r="I244" s="179">
        <v>2564</v>
      </c>
      <c r="J244" s="140">
        <v>2564</v>
      </c>
      <c r="K244" s="140">
        <v>2565</v>
      </c>
      <c r="L244" s="139">
        <v>2564</v>
      </c>
      <c r="M244" s="139">
        <v>2565</v>
      </c>
      <c r="N244" s="139">
        <v>2566</v>
      </c>
      <c r="O244" s="11">
        <v>2564</v>
      </c>
      <c r="P244" s="11">
        <v>2565</v>
      </c>
      <c r="Q244" s="11">
        <v>2566</v>
      </c>
      <c r="R244" s="11">
        <v>2564</v>
      </c>
      <c r="S244" s="11">
        <v>2565</v>
      </c>
      <c r="T244" s="11">
        <v>2566</v>
      </c>
      <c r="U244" s="192" t="s">
        <v>36</v>
      </c>
    </row>
    <row r="245" spans="1:21" ht="18.75" customHeight="1" x14ac:dyDescent="0.2">
      <c r="A245" s="220" t="s">
        <v>36</v>
      </c>
      <c r="B245" s="106"/>
      <c r="C245" s="142" t="s">
        <v>97</v>
      </c>
      <c r="D245" s="41"/>
      <c r="E245" s="7"/>
      <c r="F245" s="7"/>
      <c r="G245" s="42"/>
      <c r="H245" s="42"/>
      <c r="I245" s="42"/>
      <c r="J245" s="42"/>
      <c r="K245" s="42"/>
      <c r="L245" s="41"/>
      <c r="M245" s="41"/>
      <c r="N245" s="41"/>
      <c r="O245" s="43"/>
      <c r="P245" s="43"/>
      <c r="Q245" s="43"/>
      <c r="R245" s="43"/>
      <c r="S245" s="43"/>
      <c r="T245" s="51"/>
      <c r="U245" s="193"/>
    </row>
    <row r="246" spans="1:21" ht="18.75" customHeight="1" x14ac:dyDescent="0.2">
      <c r="A246" s="15"/>
      <c r="B246" s="105"/>
      <c r="C246" s="141" t="s">
        <v>48</v>
      </c>
      <c r="D246" s="98"/>
      <c r="E246" s="18"/>
      <c r="F246" s="18"/>
      <c r="G246" s="35"/>
      <c r="H246" s="35"/>
      <c r="I246" s="35"/>
      <c r="J246" s="35"/>
      <c r="K246" s="35"/>
      <c r="L246" s="98"/>
      <c r="M246" s="98"/>
      <c r="N246" s="98"/>
      <c r="O246" s="36"/>
      <c r="P246" s="36"/>
      <c r="Q246" s="36"/>
      <c r="R246" s="36"/>
      <c r="S246" s="36"/>
      <c r="T246" s="99"/>
      <c r="U246" s="194"/>
    </row>
    <row r="247" spans="1:21" ht="18.75" customHeight="1" x14ac:dyDescent="0.2">
      <c r="A247" s="15">
        <v>33</v>
      </c>
      <c r="B247" s="15"/>
      <c r="C247" s="143" t="s">
        <v>99</v>
      </c>
      <c r="D247" s="14" t="s">
        <v>54</v>
      </c>
      <c r="E247" s="15">
        <v>1</v>
      </c>
      <c r="F247" s="15" t="s">
        <v>3</v>
      </c>
      <c r="G247" s="16">
        <v>435600</v>
      </c>
      <c r="H247" s="16"/>
      <c r="I247" s="15">
        <v>1</v>
      </c>
      <c r="J247" s="15">
        <v>1</v>
      </c>
      <c r="K247" s="15">
        <v>1</v>
      </c>
      <c r="L247" s="14" t="s">
        <v>103</v>
      </c>
      <c r="M247" s="14" t="s">
        <v>3</v>
      </c>
      <c r="N247" s="14" t="s">
        <v>3</v>
      </c>
      <c r="O247" s="17">
        <v>13620</v>
      </c>
      <c r="P247" s="17">
        <v>13620</v>
      </c>
      <c r="Q247" s="17">
        <v>13620</v>
      </c>
      <c r="R247" s="17">
        <f>G247+O247</f>
        <v>449220</v>
      </c>
      <c r="S247" s="17">
        <f>R247+P247</f>
        <v>462840</v>
      </c>
      <c r="T247" s="17">
        <f>S247+Q247</f>
        <v>476460</v>
      </c>
      <c r="U247" s="22" t="s">
        <v>50</v>
      </c>
    </row>
    <row r="248" spans="1:21" ht="18.75" customHeight="1" x14ac:dyDescent="0.2">
      <c r="A248" s="15">
        <v>34</v>
      </c>
      <c r="B248" s="107"/>
      <c r="C248" s="52" t="s">
        <v>73</v>
      </c>
      <c r="D248" s="15" t="s">
        <v>56</v>
      </c>
      <c r="E248" s="15">
        <v>1</v>
      </c>
      <c r="F248" s="15" t="s">
        <v>3</v>
      </c>
      <c r="G248" s="16">
        <v>355320</v>
      </c>
      <c r="H248" s="16"/>
      <c r="I248" s="15">
        <v>1</v>
      </c>
      <c r="J248" s="15">
        <v>1</v>
      </c>
      <c r="K248" s="15">
        <v>1</v>
      </c>
      <c r="L248" s="14" t="s">
        <v>103</v>
      </c>
      <c r="M248" s="14" t="s">
        <v>3</v>
      </c>
      <c r="N248" s="14" t="s">
        <v>3</v>
      </c>
      <c r="O248" s="21">
        <v>12000</v>
      </c>
      <c r="P248" s="21">
        <v>12000</v>
      </c>
      <c r="Q248" s="21">
        <v>12000</v>
      </c>
      <c r="R248" s="17">
        <f>G248+O248</f>
        <v>367320</v>
      </c>
      <c r="S248" s="17">
        <f>R248+P248</f>
        <v>379320</v>
      </c>
      <c r="T248" s="17">
        <f>S248+Q248</f>
        <v>391320</v>
      </c>
      <c r="U248" s="22" t="s">
        <v>50</v>
      </c>
    </row>
    <row r="249" spans="1:21" ht="18.75" customHeight="1" x14ac:dyDescent="0.2">
      <c r="A249" s="15"/>
      <c r="B249" s="105"/>
      <c r="C249" s="145" t="s">
        <v>109</v>
      </c>
      <c r="D249" s="15"/>
      <c r="E249" s="15"/>
      <c r="F249" s="15"/>
      <c r="G249" s="16"/>
      <c r="H249" s="16"/>
      <c r="I249" s="15"/>
      <c r="J249" s="15"/>
      <c r="K249" s="15"/>
      <c r="L249" s="14"/>
      <c r="M249" s="14"/>
      <c r="N249" s="14"/>
      <c r="O249" s="21"/>
      <c r="P249" s="21"/>
      <c r="Q249" s="21"/>
      <c r="R249" s="21">
        <f>2820*12</f>
        <v>33840</v>
      </c>
      <c r="S249" s="21">
        <f>3310*12</f>
        <v>39720</v>
      </c>
      <c r="T249" s="21">
        <f>3840*12</f>
        <v>46080</v>
      </c>
      <c r="U249" s="22"/>
    </row>
    <row r="250" spans="1:21" ht="18.75" customHeight="1" x14ac:dyDescent="0.2">
      <c r="A250" s="15"/>
      <c r="B250" s="105"/>
      <c r="C250" s="145" t="s">
        <v>109</v>
      </c>
      <c r="D250" s="15"/>
      <c r="E250" s="15"/>
      <c r="F250" s="15"/>
      <c r="G250" s="16"/>
      <c r="H250" s="16"/>
      <c r="I250" s="15"/>
      <c r="J250" s="15"/>
      <c r="K250" s="15"/>
      <c r="L250" s="14"/>
      <c r="M250" s="14"/>
      <c r="N250" s="14"/>
      <c r="O250" s="21"/>
      <c r="P250" s="21"/>
      <c r="Q250" s="21"/>
      <c r="R250" s="21">
        <f>1050*12</f>
        <v>12600</v>
      </c>
      <c r="S250" s="21">
        <f>1470*12</f>
        <v>17640</v>
      </c>
      <c r="T250" s="21">
        <f>1910*12</f>
        <v>22920</v>
      </c>
      <c r="U250" s="22"/>
    </row>
    <row r="251" spans="1:21" ht="18.75" customHeight="1" x14ac:dyDescent="0.2">
      <c r="A251" s="221">
        <v>38</v>
      </c>
      <c r="B251" s="180"/>
      <c r="C251" s="52" t="s">
        <v>137</v>
      </c>
      <c r="D251" s="15" t="s">
        <v>36</v>
      </c>
      <c r="E251" s="15">
        <v>3</v>
      </c>
      <c r="F251" s="15">
        <v>3</v>
      </c>
      <c r="G251" s="20">
        <v>0</v>
      </c>
      <c r="H251" s="20"/>
      <c r="I251" s="15">
        <v>3</v>
      </c>
      <c r="J251" s="15">
        <v>3</v>
      </c>
      <c r="K251" s="15">
        <v>3</v>
      </c>
      <c r="L251" s="14" t="s">
        <v>3</v>
      </c>
      <c r="M251" s="14" t="s">
        <v>3</v>
      </c>
      <c r="N251" s="14" t="s">
        <v>3</v>
      </c>
      <c r="O251" s="20">
        <v>0</v>
      </c>
      <c r="P251" s="20">
        <v>0</v>
      </c>
      <c r="Q251" s="20">
        <v>0</v>
      </c>
      <c r="R251" s="20">
        <v>0</v>
      </c>
      <c r="S251" s="20">
        <v>0</v>
      </c>
      <c r="T251" s="20">
        <v>0</v>
      </c>
      <c r="U251" s="194"/>
    </row>
    <row r="252" spans="1:21" ht="18.75" customHeight="1" x14ac:dyDescent="0.2">
      <c r="A252" s="15"/>
      <c r="B252" s="18"/>
      <c r="C252" s="33" t="s">
        <v>34</v>
      </c>
      <c r="D252" s="15"/>
      <c r="E252" s="15"/>
      <c r="F252" s="15"/>
      <c r="G252" s="20"/>
      <c r="H252" s="20"/>
      <c r="I252" s="20"/>
      <c r="J252" s="20"/>
      <c r="K252" s="20"/>
      <c r="L252" s="14"/>
      <c r="M252" s="14"/>
      <c r="N252" s="14"/>
      <c r="O252" s="20"/>
      <c r="P252" s="20"/>
      <c r="Q252" s="20"/>
      <c r="R252" s="20"/>
      <c r="S252" s="20"/>
      <c r="T252" s="20"/>
      <c r="U252" s="194"/>
    </row>
    <row r="253" spans="1:21" ht="18.75" customHeight="1" x14ac:dyDescent="0.2">
      <c r="A253" s="221">
        <v>40</v>
      </c>
      <c r="B253" s="180"/>
      <c r="C253" s="145" t="s">
        <v>37</v>
      </c>
      <c r="D253" s="15"/>
      <c r="E253" s="15">
        <v>2</v>
      </c>
      <c r="F253" s="15">
        <v>2</v>
      </c>
      <c r="G253" s="20"/>
      <c r="H253" s="20"/>
      <c r="I253" s="15">
        <v>2</v>
      </c>
      <c r="J253" s="15">
        <v>2</v>
      </c>
      <c r="K253" s="15">
        <v>2</v>
      </c>
      <c r="L253" s="14" t="s">
        <v>3</v>
      </c>
      <c r="M253" s="14" t="s">
        <v>3</v>
      </c>
      <c r="N253" s="14" t="s">
        <v>3</v>
      </c>
      <c r="O253" s="20">
        <v>0</v>
      </c>
      <c r="P253" s="20">
        <v>0</v>
      </c>
      <c r="Q253" s="20">
        <v>0</v>
      </c>
      <c r="R253" s="20">
        <v>0</v>
      </c>
      <c r="S253" s="20">
        <v>0</v>
      </c>
      <c r="T253" s="20">
        <v>0</v>
      </c>
      <c r="U253" s="194"/>
    </row>
    <row r="254" spans="1:21" ht="18.75" customHeight="1" x14ac:dyDescent="0.2">
      <c r="A254" s="15"/>
      <c r="B254" s="18"/>
      <c r="C254" s="33" t="s">
        <v>108</v>
      </c>
      <c r="D254" s="15"/>
      <c r="E254" s="15"/>
      <c r="F254" s="15"/>
      <c r="G254" s="20"/>
      <c r="H254" s="20"/>
      <c r="I254" s="20"/>
      <c r="J254" s="20"/>
      <c r="K254" s="20"/>
      <c r="L254" s="20"/>
      <c r="M254" s="166"/>
      <c r="N254" s="14"/>
      <c r="O254" s="20"/>
      <c r="P254" s="20"/>
      <c r="Q254" s="20"/>
      <c r="R254" s="20"/>
      <c r="S254" s="20"/>
      <c r="T254" s="20"/>
      <c r="U254" s="194"/>
    </row>
    <row r="255" spans="1:21" ht="18.75" customHeight="1" x14ac:dyDescent="0.2">
      <c r="A255" s="222">
        <v>41</v>
      </c>
      <c r="B255" s="180"/>
      <c r="C255" s="52" t="s">
        <v>125</v>
      </c>
      <c r="D255" s="15"/>
      <c r="E255" s="15">
        <v>1</v>
      </c>
      <c r="F255" s="14" t="s">
        <v>6</v>
      </c>
      <c r="G255" s="16">
        <v>108000</v>
      </c>
      <c r="H255" s="16"/>
      <c r="I255" s="15">
        <v>1</v>
      </c>
      <c r="J255" s="15">
        <v>1</v>
      </c>
      <c r="K255" s="15">
        <v>1</v>
      </c>
      <c r="L255" s="14" t="s">
        <v>3</v>
      </c>
      <c r="M255" s="14" t="s">
        <v>3</v>
      </c>
      <c r="N255" s="14" t="s">
        <v>3</v>
      </c>
      <c r="O255" s="21">
        <v>0</v>
      </c>
      <c r="P255" s="21">
        <v>0</v>
      </c>
      <c r="Q255" s="21">
        <v>0</v>
      </c>
      <c r="R255" s="17">
        <v>108000</v>
      </c>
      <c r="S255" s="17">
        <f t="shared" ref="S255" si="96">R255+P255</f>
        <v>108000</v>
      </c>
      <c r="T255" s="17">
        <f t="shared" ref="T255" si="97">S255+Q255</f>
        <v>108000</v>
      </c>
      <c r="U255" s="22"/>
    </row>
    <row r="256" spans="1:21" ht="18.75" customHeight="1" x14ac:dyDescent="0.2">
      <c r="A256" s="100"/>
      <c r="B256" s="61"/>
      <c r="C256" s="8" t="s">
        <v>5</v>
      </c>
      <c r="D256" s="26"/>
      <c r="E256" s="12">
        <f t="shared" ref="E256:K256" si="98">SUM(E247:E255)</f>
        <v>8</v>
      </c>
      <c r="F256" s="45">
        <f t="shared" si="98"/>
        <v>5</v>
      </c>
      <c r="G256" s="46">
        <f t="shared" si="98"/>
        <v>898920</v>
      </c>
      <c r="H256" s="46"/>
      <c r="I256" s="45">
        <f t="shared" si="98"/>
        <v>8</v>
      </c>
      <c r="J256" s="45">
        <f t="shared" si="98"/>
        <v>8</v>
      </c>
      <c r="K256" s="45">
        <f t="shared" si="98"/>
        <v>8</v>
      </c>
      <c r="L256" s="26" t="s">
        <v>128</v>
      </c>
      <c r="M256" s="26" t="s">
        <v>3</v>
      </c>
      <c r="N256" s="26" t="s">
        <v>3</v>
      </c>
      <c r="O256" s="24">
        <f t="shared" ref="O256:T256" si="99">SUM(O247:O255)</f>
        <v>25620</v>
      </c>
      <c r="P256" s="24">
        <f t="shared" si="99"/>
        <v>25620</v>
      </c>
      <c r="Q256" s="24">
        <f t="shared" si="99"/>
        <v>25620</v>
      </c>
      <c r="R256" s="24">
        <f t="shared" si="99"/>
        <v>970980</v>
      </c>
      <c r="S256" s="24">
        <f t="shared" si="99"/>
        <v>1007520</v>
      </c>
      <c r="T256" s="24">
        <f t="shared" si="99"/>
        <v>1044780</v>
      </c>
      <c r="U256" s="195"/>
    </row>
    <row r="257" spans="1:24" ht="20.25" customHeight="1" x14ac:dyDescent="0.2">
      <c r="A257" s="53"/>
      <c r="B257" s="60"/>
      <c r="C257" s="8" t="s">
        <v>21</v>
      </c>
      <c r="D257" s="23"/>
      <c r="E257" s="12">
        <f t="shared" ref="E257:K257" si="100">+E208+E224+E238+E256</f>
        <v>36</v>
      </c>
      <c r="F257" s="54">
        <f t="shared" si="100"/>
        <v>28</v>
      </c>
      <c r="G257" s="54">
        <f t="shared" si="100"/>
        <v>7860300</v>
      </c>
      <c r="H257" s="54"/>
      <c r="I257" s="54">
        <f t="shared" si="100"/>
        <v>36</v>
      </c>
      <c r="J257" s="54">
        <f t="shared" si="100"/>
        <v>36</v>
      </c>
      <c r="K257" s="54">
        <f t="shared" si="100"/>
        <v>36</v>
      </c>
      <c r="L257" s="26" t="s">
        <v>141</v>
      </c>
      <c r="M257" s="26" t="s">
        <v>3</v>
      </c>
      <c r="N257" s="26" t="s">
        <v>4</v>
      </c>
      <c r="O257" s="24">
        <f t="shared" ref="O257:T257" si="101">+O208+O224+O238+O256</f>
        <v>247320</v>
      </c>
      <c r="P257" s="24">
        <f t="shared" si="101"/>
        <v>251160</v>
      </c>
      <c r="Q257" s="24">
        <f t="shared" si="101"/>
        <v>257280</v>
      </c>
      <c r="R257" s="24">
        <f t="shared" si="101"/>
        <v>8154060</v>
      </c>
      <c r="S257" s="24">
        <f t="shared" si="101"/>
        <v>8416140</v>
      </c>
      <c r="T257" s="24">
        <f t="shared" si="101"/>
        <v>8685060</v>
      </c>
      <c r="U257" s="195"/>
    </row>
    <row r="258" spans="1:24" ht="20.25" customHeight="1" x14ac:dyDescent="0.2">
      <c r="A258" s="53" t="s">
        <v>41</v>
      </c>
      <c r="B258" s="63"/>
      <c r="C258" s="60"/>
      <c r="D258" s="63"/>
      <c r="E258" s="9"/>
      <c r="F258" s="55"/>
      <c r="G258" s="56"/>
      <c r="H258" s="56"/>
      <c r="I258" s="56"/>
      <c r="J258" s="56"/>
      <c r="K258" s="56"/>
      <c r="L258" s="57"/>
      <c r="M258" s="57"/>
      <c r="N258" s="57"/>
      <c r="O258" s="58"/>
      <c r="P258" s="58"/>
      <c r="Q258" s="59"/>
      <c r="R258" s="24">
        <f>R257*20/100</f>
        <v>1630812</v>
      </c>
      <c r="S258" s="24">
        <f>S257*20/100</f>
        <v>1683228</v>
      </c>
      <c r="T258" s="24">
        <f>T257*20/100</f>
        <v>1737012</v>
      </c>
      <c r="U258" s="195"/>
    </row>
    <row r="259" spans="1:24" ht="20.25" customHeight="1" x14ac:dyDescent="0.2">
      <c r="A259" s="223" t="s">
        <v>40</v>
      </c>
      <c r="B259" s="102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1"/>
      <c r="R259" s="62">
        <f>SUM(R257:R258)</f>
        <v>9784872</v>
      </c>
      <c r="S259" s="62">
        <f>SUM(S257:S258)</f>
        <v>10099368</v>
      </c>
      <c r="T259" s="62">
        <f>SUM(T257:T258)</f>
        <v>10422072</v>
      </c>
      <c r="U259" s="195"/>
    </row>
    <row r="260" spans="1:24" ht="20.25" customHeight="1" x14ac:dyDescent="0.2">
      <c r="A260" s="223" t="s">
        <v>49</v>
      </c>
      <c r="B260" s="102"/>
      <c r="C260" s="60"/>
      <c r="D260" s="63"/>
      <c r="E260" s="9"/>
      <c r="F260" s="9"/>
      <c r="G260" s="58"/>
      <c r="H260" s="58"/>
      <c r="I260" s="58"/>
      <c r="J260" s="58"/>
      <c r="K260" s="58"/>
      <c r="L260" s="9"/>
      <c r="M260" s="9"/>
      <c r="N260" s="9"/>
      <c r="O260" s="56"/>
      <c r="P260" s="58"/>
      <c r="Q260" s="8"/>
      <c r="R260" s="64">
        <f>R259*100/37797646</f>
        <v>25.887516910444635</v>
      </c>
      <c r="S260" s="64">
        <f>S259*100/39687528</f>
        <v>25.447208503386758</v>
      </c>
      <c r="T260" s="64">
        <f>T259*100/41671905</f>
        <v>25.00982856435289</v>
      </c>
      <c r="U260" s="195"/>
      <c r="W260" s="148">
        <f>(R259*100)/(30851140-664320-30000-274620-36000-20000)</f>
        <v>32.806297818696315</v>
      </c>
      <c r="X260" s="2" t="s">
        <v>105</v>
      </c>
    </row>
    <row r="261" spans="1:24" ht="20.25" customHeight="1" x14ac:dyDescent="0.2">
      <c r="A261" s="71"/>
      <c r="B261" s="146"/>
      <c r="C261" s="47"/>
      <c r="D261" s="4"/>
      <c r="E261" s="48"/>
      <c r="F261" s="48"/>
      <c r="G261" s="65"/>
      <c r="H261" s="65"/>
      <c r="I261" s="65"/>
      <c r="J261" s="65"/>
      <c r="K261" s="65"/>
      <c r="L261" s="48"/>
      <c r="M261" s="48"/>
      <c r="N261" s="48"/>
      <c r="O261" s="50"/>
      <c r="P261" s="65"/>
      <c r="Q261" s="48"/>
      <c r="R261" s="147"/>
      <c r="S261" s="147"/>
      <c r="T261" s="147"/>
      <c r="U261" s="196"/>
      <c r="W261" s="148">
        <f>(R259*100)/(32393697-6781200)</f>
        <v>38.203506670981746</v>
      </c>
    </row>
    <row r="262" spans="1:24" ht="20.25" customHeight="1" x14ac:dyDescent="0.2">
      <c r="A262" s="71"/>
      <c r="B262" s="146"/>
      <c r="C262" s="47"/>
      <c r="D262" s="4"/>
      <c r="E262" s="48"/>
      <c r="F262" s="48"/>
      <c r="G262" s="65"/>
      <c r="H262" s="65"/>
      <c r="I262" s="65"/>
      <c r="J262" s="65"/>
      <c r="K262" s="65"/>
      <c r="L262" s="48"/>
      <c r="M262" s="48"/>
      <c r="N262" s="48"/>
      <c r="O262" s="50"/>
      <c r="P262" s="65"/>
      <c r="Q262" s="48"/>
      <c r="R262" s="147"/>
      <c r="S262" s="147"/>
      <c r="T262" s="147"/>
      <c r="U262" s="196"/>
      <c r="W262" s="148">
        <f>(R259*100)/(32393697-6781200-248880-9960-209880-9360-209880-9360-147120-5880-125880-5040)</f>
        <v>39.725426924009604</v>
      </c>
    </row>
    <row r="263" spans="1:24" ht="27" customHeight="1" x14ac:dyDescent="0.2">
      <c r="A263" s="47"/>
      <c r="B263" s="4"/>
      <c r="C263" s="4"/>
      <c r="D263" s="4"/>
      <c r="E263" s="48"/>
      <c r="F263" s="48"/>
      <c r="G263" s="65"/>
      <c r="H263" s="65"/>
      <c r="I263" s="65"/>
      <c r="J263" s="65"/>
      <c r="K263" s="65"/>
      <c r="L263" s="48"/>
      <c r="M263" s="48"/>
      <c r="N263" s="48"/>
      <c r="O263" s="50"/>
      <c r="P263" s="65"/>
      <c r="Q263" s="48"/>
      <c r="R263" s="64">
        <f>R259*100/32086100</f>
        <v>30.495672580961848</v>
      </c>
      <c r="S263" s="65"/>
      <c r="T263" s="65"/>
      <c r="U263" s="197">
        <v>24</v>
      </c>
    </row>
    <row r="264" spans="1:24" x14ac:dyDescent="0.2">
      <c r="A264" s="47"/>
      <c r="B264" s="4"/>
      <c r="C264" s="71"/>
      <c r="D264" s="47"/>
      <c r="E264" s="72"/>
      <c r="F264" s="47"/>
      <c r="G264" s="47"/>
      <c r="H264" s="47"/>
      <c r="I264" s="47"/>
      <c r="J264" s="47"/>
      <c r="K264" s="47"/>
      <c r="L264" s="4"/>
      <c r="M264" s="4"/>
      <c r="N264" s="4"/>
      <c r="O264" s="4"/>
      <c r="P264" s="73"/>
      <c r="Q264" s="73"/>
      <c r="R264" s="74"/>
      <c r="S264" s="73"/>
      <c r="T264" s="73"/>
    </row>
    <row r="265" spans="1:24" x14ac:dyDescent="0.2">
      <c r="A265" s="47"/>
      <c r="B265" s="4"/>
      <c r="C265" s="47"/>
      <c r="D265" s="47"/>
      <c r="E265" s="47"/>
      <c r="F265" s="73"/>
      <c r="G265" s="47"/>
      <c r="H265" s="47"/>
      <c r="I265" s="47"/>
      <c r="J265" s="47"/>
      <c r="K265" s="47"/>
      <c r="L265" s="73"/>
      <c r="M265" s="73"/>
      <c r="N265" s="73"/>
      <c r="O265" s="73"/>
      <c r="P265" s="75"/>
      <c r="Q265" s="75"/>
      <c r="R265" s="74"/>
      <c r="S265" s="73"/>
      <c r="T265" s="73"/>
    </row>
    <row r="266" spans="1:24" x14ac:dyDescent="0.2">
      <c r="A266" s="47"/>
      <c r="B266" s="47"/>
      <c r="C266" s="4"/>
      <c r="D266" s="47"/>
      <c r="E266" s="47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5"/>
      <c r="Q266" s="75"/>
      <c r="R266" s="65"/>
      <c r="S266" s="65"/>
      <c r="T266" s="65"/>
    </row>
    <row r="267" spans="1:24" x14ac:dyDescent="0.2">
      <c r="A267" s="47"/>
      <c r="B267" s="47"/>
      <c r="D267" s="47"/>
      <c r="E267" s="47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47"/>
      <c r="Q267" s="47"/>
      <c r="R267" s="47"/>
    </row>
  </sheetData>
  <mergeCells count="63">
    <mergeCell ref="I146:K146"/>
    <mergeCell ref="L146:N146"/>
    <mergeCell ref="I145:K145"/>
    <mergeCell ref="L145:N145"/>
    <mergeCell ref="F145:H145"/>
    <mergeCell ref="O145:Q145"/>
    <mergeCell ref="R145:T145"/>
    <mergeCell ref="O90:Q90"/>
    <mergeCell ref="R90:T90"/>
    <mergeCell ref="O115:Q115"/>
    <mergeCell ref="R115:T115"/>
    <mergeCell ref="I116:K116"/>
    <mergeCell ref="L116:N116"/>
    <mergeCell ref="I91:K91"/>
    <mergeCell ref="L91:N91"/>
    <mergeCell ref="F115:H115"/>
    <mergeCell ref="I90:K90"/>
    <mergeCell ref="L90:N90"/>
    <mergeCell ref="I115:K115"/>
    <mergeCell ref="L115:N115"/>
    <mergeCell ref="F90:H90"/>
    <mergeCell ref="I189:K189"/>
    <mergeCell ref="L189:N189"/>
    <mergeCell ref="O189:Q189"/>
    <mergeCell ref="R189:T189"/>
    <mergeCell ref="F189:H189"/>
    <mergeCell ref="I190:K190"/>
    <mergeCell ref="L190:N190"/>
    <mergeCell ref="I212:K212"/>
    <mergeCell ref="L212:N212"/>
    <mergeCell ref="F212:H212"/>
    <mergeCell ref="O242:Q242"/>
    <mergeCell ref="R242:T242"/>
    <mergeCell ref="O212:Q212"/>
    <mergeCell ref="R212:T212"/>
    <mergeCell ref="I213:K213"/>
    <mergeCell ref="L213:N213"/>
    <mergeCell ref="F242:H242"/>
    <mergeCell ref="I243:K243"/>
    <mergeCell ref="L243:N243"/>
    <mergeCell ref="I242:K242"/>
    <mergeCell ref="L242:N242"/>
    <mergeCell ref="F6:H6"/>
    <mergeCell ref="I6:K6"/>
    <mergeCell ref="L6:N6"/>
    <mergeCell ref="O6:Q6"/>
    <mergeCell ref="R6:T6"/>
    <mergeCell ref="I7:K7"/>
    <mergeCell ref="L7:N7"/>
    <mergeCell ref="F29:H29"/>
    <mergeCell ref="I29:K29"/>
    <mergeCell ref="L29:N29"/>
    <mergeCell ref="F59:H59"/>
    <mergeCell ref="I59:K59"/>
    <mergeCell ref="L59:N59"/>
    <mergeCell ref="O59:Q59"/>
    <mergeCell ref="R59:T59"/>
    <mergeCell ref="I60:K60"/>
    <mergeCell ref="L60:N60"/>
    <mergeCell ref="O29:Q29"/>
    <mergeCell ref="R29:T29"/>
    <mergeCell ref="I30:K30"/>
    <mergeCell ref="L30:N30"/>
  </mergeCells>
  <pageMargins left="3.937007874015748E-2" right="3.937007874015748E-2" top="0.78740157480314965" bottom="0.19685039370078741" header="0.51181102362204722" footer="0.1574803149606299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R28"/>
  <sheetViews>
    <sheetView topLeftCell="A7" zoomScaleNormal="100" workbookViewId="0">
      <selection activeCell="N18" sqref="N18"/>
    </sheetView>
  </sheetViews>
  <sheetFormatPr defaultColWidth="9.140625" defaultRowHeight="20.25" x14ac:dyDescent="0.3"/>
  <cols>
    <col min="1" max="16384" width="9.140625" style="1"/>
  </cols>
  <sheetData>
    <row r="1" spans="1:18" x14ac:dyDescent="0.3">
      <c r="A1" s="268" t="s">
        <v>23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8" x14ac:dyDescent="0.3">
      <c r="A2" s="77" t="s">
        <v>30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8" x14ac:dyDescent="0.3">
      <c r="A3" s="268" t="s">
        <v>31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</row>
    <row r="4" spans="1:18" x14ac:dyDescent="0.3">
      <c r="A4" s="268" t="s">
        <v>24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</row>
    <row r="5" spans="1:18" x14ac:dyDescent="0.3">
      <c r="A5" s="268" t="s">
        <v>25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</row>
    <row r="6" spans="1:18" x14ac:dyDescent="0.3">
      <c r="A6" s="268" t="s">
        <v>180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</row>
    <row r="7" spans="1:18" x14ac:dyDescent="0.3">
      <c r="A7" s="268" t="s">
        <v>39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</row>
    <row r="8" spans="1:18" x14ac:dyDescent="0.3">
      <c r="A8" s="268" t="s">
        <v>38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1:18" x14ac:dyDescent="0.3">
      <c r="B9" s="80"/>
      <c r="C9" s="78"/>
      <c r="D9" s="78"/>
      <c r="E9" s="78"/>
      <c r="F9" s="79"/>
      <c r="G9" s="78"/>
      <c r="H9" s="78"/>
      <c r="I9" s="78"/>
      <c r="J9" s="78"/>
      <c r="K9" s="78"/>
      <c r="L9" s="78"/>
      <c r="M9" s="81"/>
      <c r="N9" s="81"/>
    </row>
    <row r="10" spans="1:18" x14ac:dyDescent="0.3">
      <c r="B10" s="80"/>
      <c r="C10" s="255" t="s">
        <v>26</v>
      </c>
      <c r="D10" s="256"/>
      <c r="E10" s="255" t="s">
        <v>27</v>
      </c>
      <c r="F10" s="263"/>
      <c r="G10" s="256"/>
      <c r="H10" s="269" t="s">
        <v>28</v>
      </c>
      <c r="I10" s="269"/>
      <c r="J10" s="269"/>
      <c r="K10" s="269"/>
      <c r="L10" s="269"/>
      <c r="M10" s="263" t="s">
        <v>29</v>
      </c>
      <c r="N10" s="256"/>
    </row>
    <row r="11" spans="1:18" x14ac:dyDescent="0.3">
      <c r="B11" s="80"/>
      <c r="C11" s="255" t="s">
        <v>173</v>
      </c>
      <c r="D11" s="256"/>
      <c r="E11" s="257">
        <v>33690405</v>
      </c>
      <c r="F11" s="258"/>
      <c r="G11" s="259"/>
      <c r="H11" s="264">
        <v>9317415</v>
      </c>
      <c r="I11" s="265"/>
      <c r="J11" s="265"/>
      <c r="K11" s="265"/>
      <c r="L11" s="266"/>
      <c r="M11" s="267">
        <f>+(H11/E11)*100</f>
        <v>27.655989887922093</v>
      </c>
      <c r="N11" s="262"/>
    </row>
    <row r="12" spans="1:18" x14ac:dyDescent="0.3">
      <c r="B12" s="80"/>
      <c r="C12" s="255" t="s">
        <v>174</v>
      </c>
      <c r="D12" s="256"/>
      <c r="E12" s="257">
        <v>35374925</v>
      </c>
      <c r="F12" s="258"/>
      <c r="G12" s="259"/>
      <c r="H12" s="260">
        <v>9606249</v>
      </c>
      <c r="I12" s="260"/>
      <c r="J12" s="260"/>
      <c r="K12" s="260"/>
      <c r="L12" s="260"/>
      <c r="M12" s="261">
        <f>+(H12/E12)*100</f>
        <v>27.155531778512604</v>
      </c>
      <c r="N12" s="262"/>
    </row>
    <row r="13" spans="1:18" x14ac:dyDescent="0.3">
      <c r="B13" s="80"/>
      <c r="C13" s="255" t="s">
        <v>175</v>
      </c>
      <c r="D13" s="256"/>
      <c r="E13" s="257">
        <v>37143671</v>
      </c>
      <c r="F13" s="258"/>
      <c r="G13" s="259"/>
      <c r="H13" s="260">
        <v>9902121</v>
      </c>
      <c r="I13" s="260"/>
      <c r="J13" s="260"/>
      <c r="K13" s="260"/>
      <c r="L13" s="260"/>
      <c r="M13" s="261">
        <f>+(H13/E13)*100</f>
        <v>26.658972399362462</v>
      </c>
      <c r="N13" s="262"/>
    </row>
    <row r="14" spans="1:18" ht="18" customHeight="1" x14ac:dyDescent="0.3">
      <c r="B14" s="80"/>
      <c r="C14" s="81"/>
      <c r="D14" s="81"/>
      <c r="E14" s="82"/>
      <c r="F14" s="82"/>
      <c r="G14" s="82"/>
      <c r="H14" s="83"/>
      <c r="I14" s="83"/>
      <c r="J14" s="83"/>
      <c r="K14" s="83"/>
      <c r="L14" s="83"/>
      <c r="M14" s="84"/>
      <c r="N14" s="84"/>
    </row>
    <row r="15" spans="1:18" s="2" customFormat="1" ht="20.25" customHeight="1" x14ac:dyDescent="0.2">
      <c r="A15" s="4"/>
      <c r="B15" s="149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66"/>
      <c r="O15" s="66"/>
      <c r="P15" s="66"/>
      <c r="Q15" s="66"/>
      <c r="R15" s="65"/>
    </row>
    <row r="16" spans="1:18" s="2" customFormat="1" ht="20.25" customHeight="1" x14ac:dyDescent="0.2">
      <c r="A16" s="4"/>
      <c r="B16" s="149"/>
      <c r="C16" s="3" t="s">
        <v>176</v>
      </c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66"/>
      <c r="O16" s="66"/>
      <c r="P16" s="66"/>
      <c r="Q16" s="66"/>
      <c r="R16" s="65"/>
    </row>
    <row r="17" spans="1:18" s="2" customFormat="1" ht="9.75" customHeight="1" x14ac:dyDescent="0.2">
      <c r="A17" s="4"/>
      <c r="B17" s="149"/>
      <c r="C17" s="3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66"/>
      <c r="O17" s="66"/>
      <c r="P17" s="66"/>
      <c r="Q17" s="66"/>
      <c r="R17" s="65"/>
    </row>
    <row r="18" spans="1:18" s="2" customFormat="1" ht="21.75" customHeight="1" x14ac:dyDescent="0.2">
      <c r="A18" s="4"/>
      <c r="B18" s="4"/>
      <c r="C18" s="3" t="s">
        <v>177</v>
      </c>
      <c r="D18" s="48"/>
      <c r="E18" s="48"/>
      <c r="F18" s="65"/>
      <c r="G18" s="65"/>
      <c r="H18" s="65"/>
      <c r="M18" s="50"/>
      <c r="N18" s="65"/>
      <c r="O18" s="48"/>
      <c r="P18" s="65"/>
      <c r="Q18" s="65"/>
      <c r="R18" s="69">
        <v>25</v>
      </c>
    </row>
    <row r="19" spans="1:18" s="2" customFormat="1" ht="12.75" customHeight="1" x14ac:dyDescent="0.2">
      <c r="A19" s="4"/>
      <c r="B19" s="4"/>
      <c r="C19" s="4"/>
      <c r="D19" s="48"/>
      <c r="E19" s="48"/>
      <c r="F19" s="65"/>
      <c r="G19" s="65"/>
      <c r="H19" s="65"/>
      <c r="I19" s="65"/>
      <c r="J19" s="48"/>
      <c r="K19" s="48"/>
      <c r="L19" s="48"/>
      <c r="M19" s="50"/>
      <c r="N19" s="65"/>
      <c r="O19" s="48"/>
      <c r="P19" s="65"/>
      <c r="Q19" s="65"/>
      <c r="R19" s="65"/>
    </row>
    <row r="20" spans="1:18" s="2" customFormat="1" ht="20.25" customHeight="1" x14ac:dyDescent="0.2">
      <c r="A20" s="4"/>
      <c r="B20" s="68"/>
      <c r="C20" s="3" t="s">
        <v>178</v>
      </c>
      <c r="D20" s="48"/>
      <c r="E20" s="48"/>
      <c r="F20" s="65"/>
      <c r="G20" s="65"/>
      <c r="H20" s="65"/>
      <c r="I20" s="65"/>
      <c r="J20" s="48"/>
      <c r="K20" s="48"/>
      <c r="L20" s="48"/>
      <c r="M20" s="50"/>
      <c r="N20" s="65"/>
      <c r="O20" s="48"/>
      <c r="P20" s="65"/>
      <c r="Q20" s="65"/>
      <c r="R20" s="65"/>
    </row>
    <row r="21" spans="1:18" s="2" customFormat="1" ht="10.5" customHeight="1" x14ac:dyDescent="0.2">
      <c r="A21" s="4"/>
      <c r="B21" s="4"/>
      <c r="C21" s="4"/>
      <c r="D21" s="48"/>
      <c r="E21" s="48"/>
      <c r="F21" s="65"/>
      <c r="G21" s="65"/>
      <c r="H21" s="65"/>
      <c r="I21" s="65"/>
      <c r="J21" s="48"/>
      <c r="K21" s="48"/>
      <c r="L21" s="48"/>
      <c r="M21" s="50"/>
      <c r="N21" s="65"/>
      <c r="O21" s="48"/>
      <c r="P21" s="65"/>
      <c r="Q21" s="65"/>
    </row>
    <row r="22" spans="1:18" s="2" customFormat="1" ht="20.25" customHeight="1" x14ac:dyDescent="0.2">
      <c r="A22" s="4"/>
      <c r="B22" s="4"/>
      <c r="C22" s="3" t="s">
        <v>179</v>
      </c>
      <c r="D22" s="48"/>
      <c r="E22" s="48"/>
      <c r="F22" s="65"/>
      <c r="G22" s="65"/>
      <c r="H22" s="65"/>
      <c r="I22" s="65"/>
      <c r="J22" s="48"/>
      <c r="K22" s="48"/>
      <c r="L22" s="48"/>
      <c r="M22" s="50"/>
      <c r="N22" s="65"/>
      <c r="O22" s="48"/>
      <c r="P22" s="65"/>
      <c r="Q22" s="65"/>
    </row>
    <row r="23" spans="1:18" s="2" customFormat="1" ht="10.5" customHeight="1" x14ac:dyDescent="0.2">
      <c r="A23" s="4"/>
      <c r="B23" s="4"/>
      <c r="C23" s="4"/>
      <c r="D23" s="48"/>
      <c r="E23" s="48"/>
      <c r="F23" s="65"/>
      <c r="G23" s="65"/>
      <c r="H23" s="65"/>
      <c r="I23" s="65"/>
      <c r="J23" s="48"/>
      <c r="K23" s="48"/>
      <c r="L23" s="48"/>
      <c r="M23" s="50"/>
      <c r="N23" s="65"/>
      <c r="O23" s="48"/>
      <c r="P23" s="65"/>
      <c r="Q23" s="65"/>
    </row>
    <row r="24" spans="1:18" s="6" customFormat="1" ht="20.25" customHeight="1" x14ac:dyDescent="0.2">
      <c r="A24" s="3"/>
      <c r="B24" s="150"/>
      <c r="C24" s="3" t="s">
        <v>110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44"/>
      <c r="P24" s="67"/>
      <c r="Q24" s="67"/>
      <c r="R24" s="69"/>
    </row>
    <row r="25" spans="1:18" s="2" customFormat="1" ht="11.25" customHeight="1" x14ac:dyDescent="0.2">
      <c r="A25" s="4"/>
      <c r="B25" s="70"/>
      <c r="C25" s="4"/>
      <c r="D25" s="48"/>
      <c r="E25" s="48"/>
      <c r="F25" s="65"/>
      <c r="G25" s="65"/>
      <c r="H25" s="65"/>
      <c r="I25" s="65"/>
      <c r="J25" s="48"/>
      <c r="K25" s="48"/>
      <c r="L25" s="48"/>
      <c r="M25" s="50"/>
      <c r="N25" s="65"/>
      <c r="O25" s="48"/>
      <c r="P25" s="65"/>
      <c r="Q25" s="65"/>
      <c r="R25" s="65"/>
    </row>
    <row r="26" spans="1:18" s="6" customFormat="1" ht="21.75" customHeight="1" x14ac:dyDescent="0.2">
      <c r="A26" s="3"/>
      <c r="B26" s="151"/>
      <c r="C26" s="3" t="s">
        <v>111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101"/>
      <c r="O26" s="101"/>
      <c r="P26" s="67"/>
      <c r="Q26" s="67"/>
      <c r="R26" s="67"/>
    </row>
    <row r="28" spans="1:18" x14ac:dyDescent="0.3">
      <c r="O28" s="69">
        <v>25</v>
      </c>
    </row>
  </sheetData>
  <mergeCells count="23">
    <mergeCell ref="A1:K1"/>
    <mergeCell ref="A3:K3"/>
    <mergeCell ref="A4:K4"/>
    <mergeCell ref="A5:K5"/>
    <mergeCell ref="E12:G12"/>
    <mergeCell ref="H12:L12"/>
    <mergeCell ref="A6:K6"/>
    <mergeCell ref="A7:K7"/>
    <mergeCell ref="A8:K8"/>
    <mergeCell ref="C10:D10"/>
    <mergeCell ref="E10:G10"/>
    <mergeCell ref="H10:L10"/>
    <mergeCell ref="C13:D13"/>
    <mergeCell ref="E13:G13"/>
    <mergeCell ref="H13:L13"/>
    <mergeCell ref="M13:N13"/>
    <mergeCell ref="M10:N10"/>
    <mergeCell ref="C11:D11"/>
    <mergeCell ref="E11:G11"/>
    <mergeCell ref="H11:L11"/>
    <mergeCell ref="M11:N11"/>
    <mergeCell ref="C12:D12"/>
    <mergeCell ref="M12:N12"/>
  </mergeCells>
  <pageMargins left="0.6692913385826772" right="0.23622047244094491" top="0.905511811023622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เอกสารหมายเลข1</vt:lpstr>
      <vt:lpstr>8.2วิเคราะห์กำหนดตำแหน่ง</vt:lpstr>
      <vt:lpstr>9.ภาระค่าใช้จ่าย (1)อนุมัติ</vt:lpstr>
      <vt:lpstr>9.ภาระค่าใช้จ่าย (2)</vt:lpstr>
      <vt:lpstr>Sheet2</vt:lpstr>
      <vt:lpstr>'9.ภาระค่าใช้จ่าย (1)อนุมัติ'!Print_Area</vt:lpstr>
    </vt:vector>
  </TitlesOfParts>
  <Company>thai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TurakaN</cp:lastModifiedBy>
  <cp:lastPrinted>2021-05-10T06:13:28Z</cp:lastPrinted>
  <dcterms:created xsi:type="dcterms:W3CDTF">2003-01-14T07:37:01Z</dcterms:created>
  <dcterms:modified xsi:type="dcterms:W3CDTF">2021-05-10T06:14:03Z</dcterms:modified>
</cp:coreProperties>
</file>